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375" windowWidth="15150" windowHeight="7920" tabRatio="881" firstSheet="11" activeTab="14"/>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6.1" sheetId="13" r:id="rId13"/>
    <sheet name="07.1" sheetId="14" r:id="rId14"/>
    <sheet name="06" sheetId="15" r:id="rId15"/>
    <sheet name="07" sheetId="16" r:id="rId16"/>
  </sheets>
  <externalReferences>
    <externalReference r:id="rId19"/>
    <externalReference r:id="rId20"/>
    <externalReference r:id="rId21"/>
    <externalReference r:id="rId22"/>
    <externalReference r:id="rId23"/>
    <externalReference r:id="rId24"/>
    <externalReference r:id="rId25"/>
  </externalReferences>
  <definedNames>
    <definedName name="_xlfn.COUNTIFS" hidden="1">#NAME?</definedName>
    <definedName name="_xlfn.SUMIFS" hidden="1">#NAME?</definedName>
    <definedName name="Nguyennhan">'[1]Nguyen_nhan'!$B$3:$B$16</definedName>
    <definedName name="_xlnm.Print_Area" localSheetId="14">'06'!$A$1:$S$84</definedName>
    <definedName name="_xlnm.Print_Area" localSheetId="15">'07'!$A$1:$T$84</definedName>
    <definedName name="_xlnm.Print_Area" localSheetId="1">'Mãu BC mien giam 8'!$A$1:$N$36</definedName>
    <definedName name="_xlnm.Print_Titles" localSheetId="14">'06'!$6:$10</definedName>
    <definedName name="_xlnm.Print_Titles" localSheetId="15">'07'!$6:$10</definedName>
    <definedName name="_xlnm.Print_Titles" localSheetId="10">'bieu lay so lieu bc viet'!$6:$11</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<sst xmlns="http://schemas.openxmlformats.org/spreadsheetml/2006/main" count="1302" uniqueCount="554">
  <si>
    <t>I</t>
  </si>
  <si>
    <t>II</t>
  </si>
  <si>
    <t xml:space="preserve">Tổng số
</t>
  </si>
  <si>
    <t>Số việc</t>
  </si>
  <si>
    <t>NGƯỜI LẬP BIỂU</t>
  </si>
  <si>
    <t xml:space="preserve">A
</t>
  </si>
  <si>
    <t>A</t>
  </si>
  <si>
    <t>Chia ra:</t>
  </si>
  <si>
    <t>Đơn vị tính: Việc</t>
  </si>
  <si>
    <t>Số tiền</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</si>
  <si>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</si>
  <si>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</si>
  <si>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</si>
  <si>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</si>
  <si>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</si>
  <si>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</si>
  <si>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</si>
  <si>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</si>
  <si>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</si>
  <si>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</si>
  <si>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</si>
  <si>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</si>
  <si>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</si>
  <si>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</si>
  <si>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</si>
  <si>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</si>
  <si>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</si>
  <si>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</si>
  <si>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</si>
  <si>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Biểu số: 08/TK-THA</t>
  </si>
  <si>
    <t>Tổng số</t>
  </si>
  <si>
    <t>Tổng số</t>
  </si>
  <si>
    <t>Tổng
 số</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</si>
  <si>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</si>
  <si>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</si>
  <si>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</si>
  <si>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</si>
  <si>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</si>
  <si>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</si>
  <si>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</si>
  <si>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</si>
  <si>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</si>
  <si>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</si>
  <si>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</si>
  <si>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</si>
  <si>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</si>
  <si>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</si>
  <si>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</si>
  <si>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</si>
  <si>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</si>
  <si>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</si>
  <si>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</si>
  <si>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</si>
  <si>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</si>
  <si>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</si>
  <si>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</si>
  <si>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</si>
  <si>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</si>
  <si>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</si>
  <si>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</si>
  <si>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</si>
  <si>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</si>
  <si>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</si>
  <si>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</si>
  <si>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 xml:space="preserve">Số tiền trong các bản án, quyết định có căn cứ giám đốc thẩm, tái  thẩm          </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</si>
  <si>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</si>
  <si>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</si>
  <si>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</si>
  <si>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</si>
  <si>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</si>
  <si>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</si>
  <si>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</si>
  <si>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</si>
  <si>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</si>
  <si>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</si>
  <si>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</si>
  <si>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</si>
  <si>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</si>
  <si>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</si>
  <si>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</si>
  <si>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</si>
  <si>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</si>
  <si>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</si>
  <si>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</si>
  <si>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</si>
  <si>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</si>
  <si>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</si>
  <si>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</si>
  <si>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</si>
  <si>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</si>
  <si>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</si>
  <si>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</si>
  <si>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</si>
  <si>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</si>
  <si>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</si>
  <si>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</si>
  <si>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</si>
  <si>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</si>
  <si>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</si>
  <si>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</si>
  <si>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Năm trước chuyển sang</t>
  </si>
  <si>
    <t>Ủy thác thi hành án</t>
  </si>
  <si>
    <t>Tổng số phải thi hành</t>
  </si>
  <si>
    <t>Có điều kiện thi hành</t>
  </si>
  <si>
    <t>1.3</t>
  </si>
  <si>
    <t>Đang thi hành</t>
  </si>
  <si>
    <t>1.4</t>
  </si>
  <si>
    <t>1.5</t>
  </si>
  <si>
    <t>Tạm đình chỉ thi hành án</t>
  </si>
  <si>
    <t>1.6</t>
  </si>
  <si>
    <t>1.7</t>
  </si>
  <si>
    <t>Trường hợp khác</t>
  </si>
  <si>
    <t>Chưa có điều kiện thi hành</t>
  </si>
  <si>
    <t>3.1</t>
  </si>
  <si>
    <t>3.2</t>
  </si>
  <si>
    <t>3.3</t>
  </si>
  <si>
    <t>4.1</t>
  </si>
  <si>
    <t>4.2</t>
  </si>
  <si>
    <t>4.3</t>
  </si>
  <si>
    <t>5.1</t>
  </si>
  <si>
    <t>5.2</t>
  </si>
  <si>
    <t>5.3</t>
  </si>
  <si>
    <t>Giảm thi hành án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</si>
  <si>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</si>
  <si>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</si>
  <si>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</si>
  <si>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</si>
  <si>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</si>
  <si>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</si>
  <si>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</si>
  <si>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</si>
  <si>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</si>
  <si>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</si>
  <si>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</si>
  <si>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</si>
  <si>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</si>
  <si>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</si>
  <si>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</si>
  <si>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</si>
  <si>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</si>
  <si>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</si>
  <si>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</si>
  <si>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</si>
  <si>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</si>
  <si>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</si>
  <si>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</si>
  <si>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</si>
  <si>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</si>
  <si>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</si>
  <si>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</si>
  <si>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</si>
  <si>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</si>
  <si>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</si>
  <si>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</si>
  <si>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</si>
  <si>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</si>
  <si>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</si>
  <si>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</si>
  <si>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</si>
  <si>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</si>
  <si>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</si>
  <si>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</si>
  <si>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</si>
  <si>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</si>
  <si>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</si>
  <si>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</si>
  <si>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</si>
  <si>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</si>
  <si>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</si>
  <si>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</si>
  <si>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</si>
  <si>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</si>
  <si>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</si>
  <si>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</si>
  <si>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</si>
  <si>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</si>
  <si>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</si>
  <si>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</si>
  <si>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</si>
  <si>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</si>
  <si>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</si>
  <si>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</si>
  <si>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</si>
  <si>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</si>
  <si>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</si>
  <si>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</si>
  <si>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</si>
  <si>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</si>
  <si>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</si>
  <si>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</si>
  <si>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</si>
  <si>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</si>
  <si>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</si>
  <si>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</si>
  <si>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</si>
  <si>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</si>
  <si>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</si>
  <si>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</si>
  <si>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</si>
  <si>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</si>
  <si>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</si>
  <si>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</si>
  <si>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</si>
  <si>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</si>
  <si>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</si>
  <si>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</si>
  <si>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</si>
  <si>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</si>
  <si>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</si>
  <si>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</si>
  <si>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</si>
  <si>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</si>
  <si>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</si>
  <si>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</si>
  <si>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</si>
  <si>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</si>
  <si>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</si>
  <si>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</si>
  <si>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</si>
  <si>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</si>
  <si>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</si>
  <si>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</si>
  <si>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</si>
  <si>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</si>
  <si>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</si>
  <si>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</si>
  <si>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</si>
  <si>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</si>
  <si>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</si>
  <si>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</si>
  <si>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</si>
  <si>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</si>
  <si>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</si>
  <si>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</si>
  <si>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</si>
  <si>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</si>
  <si>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</si>
  <si>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</si>
  <si>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</si>
  <si>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</si>
  <si>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</si>
  <si>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</si>
  <si>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</si>
  <si>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Ban hành theo TT số: 08/2015/TT-BTP</t>
  </si>
  <si>
    <t>ngày 26 tháng 6 năm 2015</t>
  </si>
  <si>
    <t xml:space="preserve">  CỤC TRƯỞNG</t>
  </si>
  <si>
    <t>Nguyễn Thị Mai</t>
  </si>
  <si>
    <t>Hồ Ngọc Dinh</t>
  </si>
  <si>
    <t xml:space="preserve">
Tổng số chuyển
kỳ sau</t>
  </si>
  <si>
    <t>Tạm dừng THA để GQKN</t>
  </si>
  <si>
    <t>hành án dân sự</t>
  </si>
  <si>
    <t>15</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</si>
  <si>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</si>
  <si>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</si>
  <si>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</si>
  <si>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</si>
  <si>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</si>
  <si>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</si>
  <si>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</si>
  <si>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</si>
  <si>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</si>
  <si>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</si>
  <si>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</si>
  <si>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</si>
  <si>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</si>
  <si>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</si>
  <si>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</si>
  <si>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</si>
  <si>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</si>
  <si>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</si>
  <si>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</si>
  <si>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</si>
  <si>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</si>
  <si>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</si>
  <si>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</si>
  <si>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</si>
  <si>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</si>
  <si>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</si>
  <si>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</si>
  <si>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</si>
  <si>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</si>
  <si>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</si>
  <si>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</si>
  <si>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</si>
  <si>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</si>
  <si>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</si>
  <si>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</si>
  <si>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</si>
  <si>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</si>
  <si>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</si>
  <si>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</si>
  <si>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</si>
  <si>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</si>
  <si>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</si>
  <si>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</si>
  <si>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</si>
  <si>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</si>
  <si>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</si>
  <si>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</si>
  <si>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</si>
  <si>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</si>
  <si>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</si>
  <si>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</si>
  <si>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</si>
  <si>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</si>
  <si>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</si>
  <si>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</si>
  <si>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</si>
  <si>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</si>
  <si>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</si>
  <si>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</si>
  <si>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</si>
  <si>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</si>
  <si>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</si>
  <si>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</si>
  <si>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</si>
  <si>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</si>
  <si>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</si>
  <si>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</si>
  <si>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</si>
  <si>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</si>
  <si>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</si>
  <si>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</si>
  <si>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</si>
  <si>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</si>
  <si>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</si>
  <si>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</si>
  <si>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</si>
  <si>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</si>
  <si>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</si>
  <si>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</si>
  <si>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</si>
  <si>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</si>
  <si>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</si>
  <si>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</si>
  <si>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</si>
  <si>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</si>
  <si>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</si>
  <si>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</si>
  <si>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</si>
  <si>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</si>
  <si>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</si>
  <si>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</si>
  <si>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</si>
  <si>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</si>
  <si>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</si>
  <si>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</si>
  <si>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</si>
  <si>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</si>
  <si>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</si>
  <si>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</si>
  <si>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</si>
  <si>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</si>
  <si>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</si>
  <si>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</si>
  <si>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</si>
  <si>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</si>
  <si>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</si>
  <si>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</si>
  <si>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</si>
  <si>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</si>
  <si>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</si>
  <si>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</si>
  <si>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</si>
  <si>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</si>
  <si>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</si>
  <si>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</si>
  <si>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</si>
  <si>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</si>
  <si>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</si>
  <si>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</si>
  <si>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</si>
  <si>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</si>
  <si>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</si>
  <si>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</si>
  <si>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</si>
  <si>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</si>
  <si>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</si>
  <si>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</si>
  <si>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</si>
  <si>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</si>
  <si>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</si>
  <si>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</si>
  <si>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</si>
  <si>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</si>
  <si>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</si>
  <si>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</si>
  <si>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</si>
  <si>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</si>
  <si>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</si>
  <si>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</si>
  <si>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</si>
  <si>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</si>
  <si>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</si>
  <si>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</si>
  <si>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</si>
  <si>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</si>
  <si>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</si>
  <si>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</si>
  <si>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</si>
  <si>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</si>
  <si>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</si>
  <si>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</si>
  <si>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</si>
  <si>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</si>
  <si>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</si>
  <si>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</si>
  <si>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</si>
  <si>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</si>
  <si>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</si>
  <si>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</si>
  <si>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</si>
  <si>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</si>
  <si>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</si>
  <si>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</si>
  <si>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</si>
  <si>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</si>
  <si>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</si>
  <si>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</si>
  <si>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</si>
  <si>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</si>
  <si>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Tên đơn vị báo cáo:</t>
  </si>
  <si>
    <t>Báo cáo tháng</t>
  </si>
  <si>
    <t>Người lập biểu</t>
  </si>
  <si>
    <t>Người ký báo cáo</t>
  </si>
  <si>
    <t>Chức danh người ký báo cáo</t>
  </si>
  <si>
    <t>Ngày ký báo cáo</t>
  </si>
  <si>
    <t>Đơn vị  báo cáo:</t>
  </si>
  <si>
    <t>Đơn vị tính: 1.000 đồng</t>
  </si>
  <si>
    <t>Lưu ý: nhập thông tin của đơn vị báo cáo, báo cáo tháng, người lập biểu, người ký báo cáo, chức danh người ký và ngày ký báo cáo tại SHEET này để các biểu mẫu sau tự điền thông tin</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</si>
  <si>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</si>
  <si>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CTHADS TRÀ VINH</t>
  </si>
  <si>
    <t>Nhan Quốc Hải</t>
  </si>
  <si>
    <t>Trần Việt Hồng</t>
  </si>
  <si>
    <t>PHÓ CỤC TRƯỞNG</t>
  </si>
  <si>
    <t>H. TRÀ CÚ</t>
  </si>
  <si>
    <t>H. CẦU KÈ</t>
  </si>
  <si>
    <t>H. CÀNG LONG</t>
  </si>
  <si>
    <t>H. TIỂU CẦN</t>
  </si>
  <si>
    <t>H. CẦU NGANG</t>
  </si>
  <si>
    <t>H. DUYÊN HẢI</t>
  </si>
  <si>
    <t>TX. DUYÊN HẢI</t>
  </si>
  <si>
    <t>H. CHÂU THÀNH</t>
  </si>
  <si>
    <t>TP. TRÀ VINH</t>
  </si>
  <si>
    <t>CỤC THADS TỈNH</t>
  </si>
  <si>
    <t>Đơn vị nhận báo cáo:</t>
  </si>
  <si>
    <t>Võ Quang Vinh</t>
  </si>
  <si>
    <t>9.4</t>
  </si>
  <si>
    <t>9.3</t>
  </si>
  <si>
    <t>Phan Văn Vũ</t>
  </si>
  <si>
    <t>9.2</t>
  </si>
  <si>
    <t>Ông Văn Lời</t>
  </si>
  <si>
    <t>9.1</t>
  </si>
  <si>
    <t>Huyện Trà Cú</t>
  </si>
  <si>
    <t>Hà T Thanh Loan</t>
  </si>
  <si>
    <t>8.5</t>
  </si>
  <si>
    <t>Nguyễn Văn Liệt</t>
  </si>
  <si>
    <t>8.4</t>
  </si>
  <si>
    <t xml:space="preserve"> Huỳnh Thanh Hải</t>
  </si>
  <si>
    <t>8.3</t>
  </si>
  <si>
    <t>Phùng Hữu Trí</t>
  </si>
  <si>
    <t>8.2</t>
  </si>
  <si>
    <t xml:space="preserve"> Lê Văn Chào</t>
  </si>
  <si>
    <t>8.1</t>
  </si>
  <si>
    <t>Huyện Cầu Kè</t>
  </si>
  <si>
    <t>Huỳnh Long Thắng</t>
  </si>
  <si>
    <t>7.5</t>
  </si>
  <si>
    <t>Huỳnh Chung Phương</t>
  </si>
  <si>
    <t>7.4</t>
  </si>
  <si>
    <t>Nguyễn Văn Huệ</t>
  </si>
  <si>
    <t>7.3</t>
  </si>
  <si>
    <t>Trịnh Phước Đào</t>
  </si>
  <si>
    <t>7.2</t>
  </si>
  <si>
    <t>Trần Thị Diệu</t>
  </si>
  <si>
    <t>7.1</t>
  </si>
  <si>
    <t>Huyện Càng Long</t>
  </si>
  <si>
    <t>6.5</t>
  </si>
  <si>
    <t>Dương Bền</t>
  </si>
  <si>
    <t>6.4</t>
  </si>
  <si>
    <t>Thạch Sa Oanh</t>
  </si>
  <si>
    <t>6.3</t>
  </si>
  <si>
    <t>Nguyễn Khắc Thanh Dự</t>
  </si>
  <si>
    <t>6.2</t>
  </si>
  <si>
    <t>6.1</t>
  </si>
  <si>
    <t>Huyện Tiểu Cần</t>
  </si>
  <si>
    <t>Dương Thanh Long</t>
  </si>
  <si>
    <t>5.4</t>
  </si>
  <si>
    <t>Thạch Chanh Đara</t>
  </si>
  <si>
    <t>Trần Thị Điệp</t>
  </si>
  <si>
    <t>Huyện Cầu Ngang</t>
  </si>
  <si>
    <t>Lào Thị Hưởng</t>
  </si>
  <si>
    <t>Thạch ĐaRa</t>
  </si>
  <si>
    <t>Trương Thanh Hưng</t>
  </si>
  <si>
    <t>Huyện Duyên Hải</t>
  </si>
  <si>
    <t>Trần Thị Ngọc Hương</t>
  </si>
  <si>
    <t>3.4</t>
  </si>
  <si>
    <t>Huỳnh Hoàng Vũ</t>
  </si>
  <si>
    <t>Ngô Văn Sỹ</t>
  </si>
  <si>
    <t>Trần Vũ Linh</t>
  </si>
  <si>
    <t>Thị Xã Duyên Hải</t>
  </si>
  <si>
    <t>Thạch Phong</t>
  </si>
  <si>
    <t>Phạm Thị Mười</t>
  </si>
  <si>
    <t>2.4</t>
  </si>
  <si>
    <t>Trần Tấn Vinh</t>
  </si>
  <si>
    <t>2.3</t>
  </si>
  <si>
    <t>Trần Văn Tuấn</t>
  </si>
  <si>
    <t>Huỳnh Công Thành</t>
  </si>
  <si>
    <t>Huyện Châu Thành</t>
  </si>
  <si>
    <t>Trần Thị Thu Hiền</t>
  </si>
  <si>
    <t>Hồ Quốc Nhi</t>
  </si>
  <si>
    <t>Nguyễn Thanh Cao</t>
  </si>
  <si>
    <t>Lâm Sô Phone</t>
  </si>
  <si>
    <t>Lâm Văn Thừa</t>
  </si>
  <si>
    <t>Đặng Văn Hưởng</t>
  </si>
  <si>
    <t xml:space="preserve"> TP.Trà Vinh</t>
  </si>
  <si>
    <t>Phạm Thị Như Thủy</t>
  </si>
  <si>
    <t>Cao Đức Phong</t>
  </si>
  <si>
    <t>Nguyễn Văn Dương</t>
  </si>
  <si>
    <t>Trương K.T.Luân</t>
  </si>
  <si>
    <t>Nguyên Văn Tam</t>
  </si>
  <si>
    <t>Phan Văn Phóng</t>
  </si>
  <si>
    <t>Chung Ngọc Cảnh</t>
  </si>
  <si>
    <t>Nguyễn Minh Khiêm</t>
  </si>
  <si>
    <t>Dương Trung Trực</t>
  </si>
  <si>
    <t>Cục THADS TỈNH</t>
  </si>
  <si>
    <t>Tổng số có điều kiện thi hành</t>
  </si>
  <si>
    <t>Tỷ lệ (xong + đình chỉ)/ Có điều kiện</t>
  </si>
  <si>
    <t xml:space="preserve">                                   Đơn vị tính: Việc</t>
  </si>
  <si>
    <r>
      <t xml:space="preserve">Đơn vị nhận báo cáo: </t>
    </r>
    <r>
      <rPr>
        <b/>
        <sz val="11"/>
        <rFont val="Times New Roman"/>
        <family val="1"/>
      </rPr>
      <t>Tổng cục</t>
    </r>
  </si>
  <si>
    <t xml:space="preserve">Đơn vị  báo cáo: </t>
  </si>
  <si>
    <t>18</t>
  </si>
  <si>
    <t>17</t>
  </si>
  <si>
    <t>16</t>
  </si>
  <si>
    <t>Tỷ lệ: 
( %) (xong  + đình chỉ)/ Có điều kiện * 100%</t>
  </si>
  <si>
    <t>Tổng cục THADS</t>
  </si>
  <si>
    <t>Ngày nhận báo cáo:……/….…/ 2015</t>
  </si>
  <si>
    <t>Cục THADS tỉnh Trà Vinh</t>
  </si>
  <si>
    <t>Biểu số: 06.1/TK-THA</t>
  </si>
  <si>
    <t>Tỷ lệ: 
( %) (xong  + đình chỉ+Giảm thi hành an)/ Có điều kiện * 100%</t>
  </si>
  <si>
    <t xml:space="preserve">   KẾT QUẢ THI HÀNH ÁN DÂN SỰ TÍNH BẰNG TIỀN</t>
  </si>
  <si>
    <t>Biểu số: 07.1/TK-THA</t>
  </si>
  <si>
    <t>Trần Văn To</t>
  </si>
  <si>
    <t>Đặng  Văn Hưởng</t>
  </si>
  <si>
    <t>6000</t>
  </si>
  <si>
    <t>42847</t>
  </si>
  <si>
    <t>8574</t>
  </si>
  <si>
    <t>Huỳnh Văn Kha</t>
  </si>
  <si>
    <t>Lê Thị Cẩm Thúy</t>
  </si>
  <si>
    <t>6.6</t>
  </si>
  <si>
    <t>Phan Ngọc Siêng</t>
  </si>
  <si>
    <t>5.5</t>
  </si>
  <si>
    <t>Nguyễn Minh Kiệt</t>
  </si>
  <si>
    <r>
      <rPr>
        <sz val="12"/>
        <color indexed="10"/>
        <rFont val="Times New Roman"/>
        <family val="1"/>
      </rPr>
      <t>01</t>
    </r>
    <r>
      <rPr>
        <sz val="12"/>
        <rFont val="Times New Roman"/>
        <family val="1"/>
      </rPr>
      <t xml:space="preserve"> tháng / năm 2018</t>
    </r>
  </si>
  <si>
    <r>
      <rPr>
        <sz val="12"/>
        <color indexed="10"/>
        <rFont val="Times New Roman"/>
        <family val="1"/>
      </rPr>
      <t>Trà Vinh</t>
    </r>
    <r>
      <rPr>
        <sz val="12"/>
        <rFont val="Times New Roman"/>
        <family val="1"/>
      </rPr>
      <t xml:space="preserve">, ngày </t>
    </r>
    <r>
      <rPr>
        <sz val="12"/>
        <color indexed="10"/>
        <rFont val="Times New Roman"/>
        <family val="1"/>
      </rPr>
      <t>01</t>
    </r>
    <r>
      <rPr>
        <sz val="12"/>
        <rFont val="Times New Roman"/>
        <family val="1"/>
      </rPr>
      <t xml:space="preserve"> tháng 11 năm 2017</t>
    </r>
  </si>
</sst>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0.00&quot;%&quot;"/>
    <numFmt numFmtId="211" formatCode="0.&quot;00&quot;%"/>
    <numFmt numFmtId="212" formatCode="00.&quot;00&quot;%"/>
    <numFmt numFmtId="213" formatCode="00.&quot;0&quot;%"/>
    <numFmt numFmtId="214" formatCode="#,##0.0"/>
    <numFmt numFmtId="215" formatCode="#,##0\ _₫"/>
    <numFmt numFmtId="216" formatCode="#,##0;[Red]#,##0"/>
    <numFmt numFmtId="217" formatCode="0.0"/>
  </numFmts>
  <fonts count="167">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sz val="10"/>
      <name val="Arial"/>
      <family val="2"/>
    </font>
    <font>
      <b/>
      <sz val="11"/>
      <name val="Arial"/>
      <family val="2"/>
    </font>
    <font>
      <sz val="14"/>
      <name val="Times New Roman"/>
      <family val="1"/>
    </font>
    <font>
      <sz val="10"/>
      <color indexed="10"/>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7"/>
      <name val="Times New Roman"/>
      <family val="1"/>
    </font>
    <font>
      <b/>
      <sz val="11"/>
      <name val=".VnTime"/>
      <family val="2"/>
    </font>
    <font>
      <sz val="11"/>
      <name val=".VnTime"/>
      <family val="2"/>
    </font>
    <font>
      <sz val="6"/>
      <name val="Times New Roman"/>
      <family val="1"/>
    </font>
    <font>
      <sz val="6"/>
      <color indexed="10"/>
      <name val="Times New Roman"/>
      <family val="1"/>
    </font>
    <font>
      <sz val="7"/>
      <color indexed="10"/>
      <name val="Times New Roman"/>
      <family val="1"/>
    </font>
    <font>
      <sz val="5"/>
      <name val="Times New Roman"/>
      <family val="1"/>
    </font>
    <font>
      <b/>
      <i/>
      <sz val="5"/>
      <name val="Times New Roman"/>
      <family val="1"/>
    </font>
    <font>
      <i/>
      <sz val="5"/>
      <name val="Times New Roman"/>
      <family val="1"/>
    </font>
    <font>
      <b/>
      <i/>
      <sz val="7"/>
      <name val="Times New Roman"/>
      <family val="1"/>
    </font>
    <font>
      <i/>
      <sz val="7"/>
      <name val="Times New Roman"/>
      <family val="1"/>
    </font>
    <font>
      <b/>
      <sz val="5"/>
      <name val="Times New Roman"/>
      <family val="1"/>
    </font>
    <font>
      <sz val="11"/>
      <color indexed="8"/>
      <name val="Calibri"/>
      <family val="2"/>
    </font>
    <font>
      <sz val="8"/>
      <color indexed="10"/>
      <name val="Times New Roman"/>
      <family val="1"/>
    </font>
    <font>
      <i/>
      <sz val="9"/>
      <color indexed="10"/>
      <name val="Times New Roman"/>
      <family val="1"/>
    </font>
    <font>
      <sz val="9"/>
      <color indexed="10"/>
      <name val="Times New Roman"/>
      <family val="1"/>
    </font>
    <font>
      <i/>
      <sz val="5"/>
      <color indexed="10"/>
      <name val="Times New Roman"/>
      <family val="1"/>
    </font>
    <font>
      <b/>
      <sz val="5"/>
      <color indexed="10"/>
      <name val="Times New Roman"/>
      <family val="1"/>
    </font>
    <font>
      <b/>
      <i/>
      <sz val="5"/>
      <color indexed="10"/>
      <name val="Times New Roman"/>
      <family val="1"/>
    </font>
    <font>
      <b/>
      <sz val="4"/>
      <name val="Times New Roman"/>
      <family val="1"/>
    </font>
    <font>
      <sz val="4"/>
      <name val="Times New Roman"/>
      <family val="1"/>
    </font>
    <font>
      <sz val="6"/>
      <color indexed="8"/>
      <name val="Times New Roman"/>
      <family val="1"/>
    </font>
    <font>
      <b/>
      <sz val="10"/>
      <color indexed="10"/>
      <name val="Times New Roman"/>
      <family val="1"/>
    </font>
    <font>
      <b/>
      <sz val="7"/>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6"/>
      <color indexed="60"/>
      <name val="Times New Roman"/>
      <family val="1"/>
    </font>
    <font>
      <sz val="10"/>
      <color indexed="8"/>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6"/>
      <color rgb="FFFF0000"/>
      <name val="Times New Roman"/>
      <family val="1"/>
    </font>
    <font>
      <sz val="6"/>
      <color rgb="FFC00000"/>
      <name val="Times New Roman"/>
      <family val="1"/>
    </font>
    <font>
      <sz val="10"/>
      <color rgb="FFFF0000"/>
      <name val="Times New Roman"/>
      <family val="1"/>
    </font>
    <font>
      <sz val="10"/>
      <color theme="1"/>
      <name val="Times New Roman"/>
      <family val="1"/>
    </font>
    <font>
      <b/>
      <sz val="10"/>
      <color rgb="FFFF0000"/>
      <name val="Times New Roman"/>
      <family val="1"/>
    </font>
    <font>
      <b/>
      <sz val="8"/>
      <name val="Times New Roman"/>
      <family val="2"/>
    </font>
  </fonts>
  <fills count="5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
      <patternFill patternType="solid">
        <fgColor indexed="4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style="thin"/>
      <top style="thin"/>
      <bottom>
        <color indexed="63"/>
      </bottom>
    </border>
  </borders>
  <cellStyleXfs count="1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3"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143"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143"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143"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143"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143"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143" fillId="10"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143" fillId="12"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143"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143" fillId="1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143" fillId="16"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143"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144" fillId="1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144" fillId="21"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144"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44"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44" fillId="2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144"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144" fillId="26"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44" fillId="28"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144" fillId="30"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44" fillId="3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44" fillId="3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144" fillId="34"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145" fillId="36"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146" fillId="37" borderId="1" applyNumberFormat="0" applyAlignment="0" applyProtection="0"/>
    <xf numFmtId="0" fontId="38" fillId="38" borderId="2" applyNumberFormat="0" applyAlignment="0" applyProtection="0"/>
    <xf numFmtId="0" fontId="38" fillId="38" borderId="2" applyNumberFormat="0" applyAlignment="0" applyProtection="0"/>
    <xf numFmtId="0" fontId="147" fillId="39" borderId="3" applyNumberFormat="0" applyAlignment="0" applyProtection="0"/>
    <xf numFmtId="0" fontId="39" fillId="40" borderId="4" applyNumberFormat="0" applyAlignment="0" applyProtection="0"/>
    <xf numFmtId="0" fontId="39" fillId="4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11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48"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1" fillId="0" borderId="0" applyNumberFormat="0" applyFill="0" applyBorder="0" applyAlignment="0" applyProtection="0"/>
    <xf numFmtId="0" fontId="149" fillId="41"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150" fillId="0" borderId="5" applyNumberFormat="0" applyFill="0" applyAlignment="0" applyProtection="0"/>
    <xf numFmtId="0" fontId="42" fillId="0" borderId="6" applyNumberFormat="0" applyFill="0" applyAlignment="0" applyProtection="0"/>
    <xf numFmtId="0" fontId="42" fillId="0" borderId="6" applyNumberFormat="0" applyFill="0" applyAlignment="0" applyProtection="0"/>
    <xf numFmtId="0" fontId="151" fillId="0" borderId="7"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152" fillId="0" borderId="9"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152"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0" fillId="0" borderId="0" applyNumberFormat="0" applyFill="0" applyBorder="0" applyAlignment="0" applyProtection="0"/>
    <xf numFmtId="0" fontId="153" fillId="42" borderId="1" applyNumberFormat="0" applyAlignment="0" applyProtection="0"/>
    <xf numFmtId="0" fontId="45" fillId="9" borderId="2" applyNumberFormat="0" applyAlignment="0" applyProtection="0"/>
    <xf numFmtId="0" fontId="45" fillId="9" borderId="2" applyNumberFormat="0" applyAlignment="0" applyProtection="0"/>
    <xf numFmtId="0" fontId="154" fillId="0" borderId="11"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155" fillId="43"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15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45" borderId="13" applyNumberFormat="0" applyFont="0" applyAlignment="0" applyProtection="0"/>
    <xf numFmtId="0" fontId="35" fillId="46" borderId="14" applyNumberFormat="0" applyFont="0" applyAlignment="0" applyProtection="0"/>
    <xf numFmtId="0" fontId="35" fillId="46" borderId="14" applyNumberFormat="0" applyFont="0" applyAlignment="0" applyProtection="0"/>
    <xf numFmtId="0" fontId="157" fillId="37" borderId="15" applyNumberFormat="0" applyAlignment="0" applyProtection="0"/>
    <xf numFmtId="0" fontId="48" fillId="38" borderId="16" applyNumberFormat="0" applyAlignment="0" applyProtection="0"/>
    <xf numFmtId="0" fontId="48" fillId="38" borderId="16" applyNumberFormat="0" applyAlignment="0" applyProtection="0"/>
    <xf numFmtId="9" fontId="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112" fillId="0" borderId="0" applyFont="0" applyFill="0" applyBorder="0" applyAlignment="0" applyProtection="0"/>
    <xf numFmtId="0" fontId="15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59" fillId="0" borderId="17"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16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cellStyleXfs>
  <cellXfs count="963">
    <xf numFmtId="0" fontId="0" fillId="0" borderId="0" xfId="0" applyAlignment="1">
      <alignment/>
    </xf>
    <xf numFmtId="49" fontId="0" fillId="0" borderId="0" xfId="0" applyNumberFormat="1" applyFill="1" applyAlignment="1">
      <alignment/>
    </xf>
    <xf numFmtId="49" fontId="9" fillId="0" borderId="0" xfId="96" applyNumberFormat="1" applyFont="1" applyBorder="1" applyAlignment="1">
      <alignment vertical="center"/>
    </xf>
    <xf numFmtId="49" fontId="9" fillId="0" borderId="19" xfId="96" applyNumberFormat="1" applyFont="1" applyBorder="1" applyAlignment="1">
      <alignment vertical="center"/>
    </xf>
    <xf numFmtId="49" fontId="5" fillId="0" borderId="20" xfId="0" applyNumberFormat="1" applyFont="1" applyFill="1" applyBorder="1" applyAlignment="1">
      <alignment horizontal="left"/>
    </xf>
    <xf numFmtId="49" fontId="7"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5" fillId="0" borderId="22" xfId="0" applyNumberFormat="1" applyFont="1" applyFill="1" applyBorder="1" applyAlignment="1">
      <alignment/>
    </xf>
    <xf numFmtId="49" fontId="5" fillId="0" borderId="20" xfId="0" applyNumberFormat="1" applyFont="1" applyFill="1" applyBorder="1" applyAlignment="1">
      <alignment horizontal="center" vertical="center" wrapText="1"/>
    </xf>
    <xf numFmtId="49" fontId="6" fillId="0" borderId="20" xfId="0" applyNumberFormat="1" applyFont="1" applyFill="1" applyBorder="1" applyAlignment="1">
      <alignment horizontal="center"/>
    </xf>
    <xf numFmtId="49" fontId="6" fillId="0" borderId="20" xfId="0" applyNumberFormat="1" applyFont="1" applyFill="1" applyBorder="1" applyAlignment="1">
      <alignment horizontal="left"/>
    </xf>
    <xf numFmtId="49" fontId="16" fillId="0" borderId="20" xfId="0" applyNumberFormat="1" applyFont="1" applyFill="1" applyBorder="1" applyAlignment="1">
      <alignment horizontal="center" vertical="center" wrapText="1"/>
    </xf>
    <xf numFmtId="49" fontId="6" fillId="0" borderId="23" xfId="0" applyNumberFormat="1" applyFont="1" applyFill="1" applyBorder="1" applyAlignment="1">
      <alignment horizontal="center"/>
    </xf>
    <xf numFmtId="49" fontId="12" fillId="0" borderId="20" xfId="0" applyNumberFormat="1" applyFont="1" applyFill="1" applyBorder="1" applyAlignment="1">
      <alignment horizontal="left"/>
    </xf>
    <xf numFmtId="49" fontId="5" fillId="0" borderId="20" xfId="0" applyNumberFormat="1" applyFont="1" applyFill="1" applyBorder="1" applyAlignment="1">
      <alignment horizontal="center"/>
    </xf>
    <xf numFmtId="49" fontId="7"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20" fillId="0" borderId="0" xfId="0" applyNumberFormat="1" applyFont="1" applyFill="1" applyAlignment="1">
      <alignment/>
    </xf>
    <xf numFmtId="49" fontId="22" fillId="0" borderId="0" xfId="0" applyNumberFormat="1" applyFont="1" applyFill="1" applyAlignment="1">
      <alignment/>
    </xf>
    <xf numFmtId="49" fontId="3" fillId="0" borderId="0" xfId="0" applyNumberFormat="1" applyFont="1" applyFill="1" applyAlignment="1">
      <alignment/>
    </xf>
    <xf numFmtId="49" fontId="13"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20" xfId="0" applyNumberFormat="1" applyFont="1" applyFill="1" applyBorder="1" applyAlignment="1">
      <alignment/>
    </xf>
    <xf numFmtId="49" fontId="15" fillId="0" borderId="0" xfId="0" applyNumberFormat="1" applyFont="1" applyFill="1" applyBorder="1" applyAlignment="1">
      <alignment vertical="center" wrapText="1"/>
    </xf>
    <xf numFmtId="49" fontId="18" fillId="0" borderId="0" xfId="0" applyNumberFormat="1" applyFont="1" applyFill="1" applyAlignment="1">
      <alignment/>
    </xf>
    <xf numFmtId="49" fontId="23" fillId="0" borderId="0" xfId="0" applyNumberFormat="1" applyFont="1" applyFill="1" applyBorder="1" applyAlignment="1">
      <alignment vertical="center" wrapText="1"/>
    </xf>
    <xf numFmtId="49" fontId="0" fillId="47" borderId="20" xfId="0" applyNumberFormat="1" applyFont="1" applyFill="1" applyBorder="1" applyAlignment="1">
      <alignment/>
    </xf>
    <xf numFmtId="3" fontId="4" fillId="47" borderId="20" xfId="144" applyNumberFormat="1" applyFont="1" applyFill="1" applyBorder="1" applyAlignment="1" applyProtection="1">
      <alignment horizontal="center" vertical="center"/>
      <protection/>
    </xf>
    <xf numFmtId="49" fontId="0" fillId="47" borderId="0" xfId="146" applyNumberFormat="1" applyFont="1" applyFill="1" applyBorder="1" applyAlignment="1">
      <alignment horizontal="left"/>
      <protection/>
    </xf>
    <xf numFmtId="49" fontId="0" fillId="0" borderId="0" xfId="146" applyNumberFormat="1" applyFont="1">
      <alignment/>
      <protection/>
    </xf>
    <xf numFmtId="49" fontId="0" fillId="0" borderId="0" xfId="146" applyNumberFormat="1">
      <alignment/>
      <protection/>
    </xf>
    <xf numFmtId="49" fontId="0" fillId="0" borderId="0" xfId="146" applyNumberFormat="1" applyFont="1" applyAlignment="1">
      <alignment horizontal="left"/>
      <protection/>
    </xf>
    <xf numFmtId="49" fontId="0" fillId="0" borderId="0" xfId="146" applyNumberFormat="1" applyFont="1" applyBorder="1" applyAlignment="1">
      <alignment wrapText="1"/>
      <protection/>
    </xf>
    <xf numFmtId="49" fontId="15" fillId="0" borderId="0" xfId="146" applyNumberFormat="1" applyFont="1" applyAlignment="1">
      <alignment/>
      <protection/>
    </xf>
    <xf numFmtId="49" fontId="0" fillId="0" borderId="0" xfId="146" applyNumberFormat="1" applyFont="1" applyBorder="1" applyAlignment="1">
      <alignment horizontal="left" wrapText="1"/>
      <protection/>
    </xf>
    <xf numFmtId="49" fontId="18" fillId="0" borderId="0" xfId="146" applyNumberFormat="1" applyFont="1" applyAlignment="1">
      <alignment horizontal="left"/>
      <protection/>
    </xf>
    <xf numFmtId="49" fontId="0" fillId="0" borderId="0" xfId="146" applyNumberFormat="1" applyFont="1" applyFill="1" applyAlignment="1">
      <alignment/>
      <protection/>
    </xf>
    <xf numFmtId="49" fontId="0" fillId="0" borderId="0" xfId="146" applyNumberFormat="1" applyFont="1" applyFill="1" applyAlignment="1">
      <alignment horizontal="center"/>
      <protection/>
    </xf>
    <xf numFmtId="49" fontId="0" fillId="0" borderId="0" xfId="146" applyNumberFormat="1" applyFont="1" applyAlignment="1">
      <alignment horizontal="center"/>
      <protection/>
    </xf>
    <xf numFmtId="49" fontId="0" fillId="0" borderId="0" xfId="146" applyNumberFormat="1" applyFont="1" applyFill="1">
      <alignment/>
      <protection/>
    </xf>
    <xf numFmtId="49" fontId="13" fillId="47" borderId="22" xfId="146" applyNumberFormat="1" applyFont="1" applyFill="1" applyBorder="1" applyAlignment="1">
      <alignment/>
      <protection/>
    </xf>
    <xf numFmtId="49" fontId="7" fillId="0" borderId="20" xfId="146" applyNumberFormat="1" applyFont="1" applyFill="1" applyBorder="1" applyAlignment="1">
      <alignment horizontal="center" vertical="center" wrapText="1"/>
      <protection/>
    </xf>
    <xf numFmtId="49" fontId="52" fillId="48" borderId="20" xfId="146" applyNumberFormat="1" applyFont="1" applyFill="1" applyBorder="1" applyAlignment="1">
      <alignment horizontal="center"/>
      <protection/>
    </xf>
    <xf numFmtId="49" fontId="7" fillId="0" borderId="21" xfId="146" applyNumberFormat="1" applyFont="1" applyFill="1" applyBorder="1" applyAlignment="1">
      <alignment horizontal="center" vertical="center" wrapText="1"/>
      <protection/>
    </xf>
    <xf numFmtId="49" fontId="7" fillId="0" borderId="20" xfId="146" applyNumberFormat="1" applyFont="1" applyBorder="1" applyAlignment="1">
      <alignment horizontal="center" vertical="center" wrapText="1"/>
      <protection/>
    </xf>
    <xf numFmtId="49" fontId="53" fillId="0" borderId="20" xfId="146" applyNumberFormat="1" applyFont="1" applyFill="1" applyBorder="1" applyAlignment="1">
      <alignment horizontal="center" vertical="center" wrapText="1"/>
      <protection/>
    </xf>
    <xf numFmtId="49" fontId="18" fillId="0" borderId="20" xfId="146" applyNumberFormat="1" applyFont="1" applyBorder="1" applyAlignment="1">
      <alignment horizontal="center" vertical="center"/>
      <protection/>
    </xf>
    <xf numFmtId="3" fontId="0" fillId="0" borderId="20" xfId="146" applyNumberFormat="1" applyFont="1" applyBorder="1" applyAlignment="1">
      <alignment horizontal="center" vertical="center"/>
      <protection/>
    </xf>
    <xf numFmtId="3" fontId="0" fillId="0" borderId="20" xfId="146" applyNumberFormat="1" applyFont="1" applyBorder="1" applyAlignment="1">
      <alignment vertical="center"/>
      <protection/>
    </xf>
    <xf numFmtId="49" fontId="0" fillId="0" borderId="0" xfId="146" applyNumberFormat="1" applyAlignment="1">
      <alignment vertical="center"/>
      <protection/>
    </xf>
    <xf numFmtId="3" fontId="51" fillId="3" borderId="20" xfId="146" applyNumberFormat="1" applyFont="1" applyFill="1" applyBorder="1" applyAlignment="1">
      <alignment vertical="center"/>
      <protection/>
    </xf>
    <xf numFmtId="3" fontId="56" fillId="3" borderId="20" xfId="146" applyNumberFormat="1" applyFont="1" applyFill="1" applyBorder="1" applyAlignment="1">
      <alignment vertical="center"/>
      <protection/>
    </xf>
    <xf numFmtId="49" fontId="57" fillId="0" borderId="20" xfId="146" applyNumberFormat="1" applyFont="1" applyBorder="1" applyAlignment="1">
      <alignment horizontal="center" vertical="center"/>
      <protection/>
    </xf>
    <xf numFmtId="3" fontId="25" fillId="44" borderId="20" xfId="146" applyNumberFormat="1" applyFont="1" applyFill="1" applyBorder="1" applyAlignment="1">
      <alignment vertical="center"/>
      <protection/>
    </xf>
    <xf numFmtId="3" fontId="3" fillId="48" borderId="20" xfId="146" applyNumberFormat="1" applyFont="1" applyFill="1" applyBorder="1" applyAlignment="1">
      <alignment horizontal="center" vertical="center"/>
      <protection/>
    </xf>
    <xf numFmtId="3" fontId="3" fillId="48" borderId="20" xfId="146" applyNumberFormat="1" applyFont="1" applyFill="1" applyBorder="1" applyAlignment="1">
      <alignment vertical="center"/>
      <protection/>
    </xf>
    <xf numFmtId="49" fontId="7" fillId="44" borderId="20" xfId="146" applyNumberFormat="1" applyFont="1" applyFill="1" applyBorder="1" applyAlignment="1">
      <alignment horizontal="center" vertical="center"/>
      <protection/>
    </xf>
    <xf numFmtId="49" fontId="7" fillId="44" borderId="20" xfId="146" applyNumberFormat="1" applyFont="1" applyFill="1" applyBorder="1" applyAlignment="1">
      <alignment horizontal="left" vertical="center"/>
      <protection/>
    </xf>
    <xf numFmtId="3" fontId="28" fillId="48" borderId="20" xfId="146" applyNumberFormat="1" applyFont="1" applyFill="1" applyBorder="1" applyAlignment="1">
      <alignment vertical="center"/>
      <protection/>
    </xf>
    <xf numFmtId="3" fontId="28" fillId="0" borderId="20" xfId="146" applyNumberFormat="1" applyFont="1" applyFill="1" applyBorder="1" applyAlignment="1">
      <alignment vertical="center"/>
      <protection/>
    </xf>
    <xf numFmtId="9" fontId="0" fillId="0" borderId="0" xfId="155" applyFont="1" applyAlignment="1">
      <alignment vertical="center"/>
    </xf>
    <xf numFmtId="49" fontId="7" fillId="44" borderId="23" xfId="146" applyNumberFormat="1" applyFont="1" applyFill="1" applyBorder="1" applyAlignment="1">
      <alignment horizontal="center" vertical="center"/>
      <protection/>
    </xf>
    <xf numFmtId="3" fontId="25" fillId="44" borderId="20" xfId="146" applyNumberFormat="1" applyFont="1" applyFill="1" applyBorder="1" applyAlignment="1">
      <alignment vertical="center"/>
      <protection/>
    </xf>
    <xf numFmtId="49" fontId="4" fillId="0" borderId="20" xfId="146" applyNumberFormat="1" applyFont="1" applyBorder="1" applyAlignment="1">
      <alignment horizontal="center" vertical="center"/>
      <protection/>
    </xf>
    <xf numFmtId="49" fontId="4" fillId="47" borderId="20" xfId="146" applyNumberFormat="1" applyFont="1" applyFill="1" applyBorder="1" applyAlignment="1">
      <alignment horizontal="left" vertical="center"/>
      <protection/>
    </xf>
    <xf numFmtId="49" fontId="5" fillId="47" borderId="20" xfId="146" applyNumberFormat="1" applyFont="1" applyFill="1" applyBorder="1" applyAlignment="1">
      <alignment horizontal="left" vertical="center"/>
      <protection/>
    </xf>
    <xf numFmtId="3" fontId="28" fillId="0" borderId="20" xfId="147" applyNumberFormat="1" applyFont="1" applyFill="1" applyBorder="1" applyAlignment="1">
      <alignment vertical="center"/>
      <protection/>
    </xf>
    <xf numFmtId="49" fontId="20" fillId="0" borderId="0" xfId="146" applyNumberFormat="1" applyFont="1" applyAlignment="1">
      <alignment vertical="center"/>
      <protection/>
    </xf>
    <xf numFmtId="49" fontId="4" fillId="47" borderId="20" xfId="146" applyNumberFormat="1" applyFont="1" applyFill="1" applyBorder="1" applyAlignment="1">
      <alignment horizontal="left" vertical="center"/>
      <protection/>
    </xf>
    <xf numFmtId="3" fontId="28" fillId="0" borderId="20" xfId="147" applyNumberFormat="1" applyFont="1" applyFill="1" applyBorder="1" applyAlignment="1">
      <alignment horizontal="center" vertical="center"/>
      <protection/>
    </xf>
    <xf numFmtId="49" fontId="0" fillId="0" borderId="0" xfId="146" applyNumberFormat="1" applyFill="1">
      <alignment/>
      <protection/>
    </xf>
    <xf numFmtId="49" fontId="20" fillId="0" borderId="0" xfId="146" applyNumberFormat="1" applyFont="1">
      <alignment/>
      <protection/>
    </xf>
    <xf numFmtId="49" fontId="28" fillId="0" borderId="0" xfId="146" applyNumberFormat="1" applyFont="1" applyFill="1" applyBorder="1" applyAlignment="1">
      <alignment horizontal="center" wrapText="1"/>
      <protection/>
    </xf>
    <xf numFmtId="49" fontId="58" fillId="0" borderId="0" xfId="146" applyNumberFormat="1" applyFont="1" applyBorder="1">
      <alignment/>
      <protection/>
    </xf>
    <xf numFmtId="49" fontId="59" fillId="0" borderId="0" xfId="146" applyNumberFormat="1" applyFont="1">
      <alignment/>
      <protection/>
    </xf>
    <xf numFmtId="49" fontId="1" fillId="0" borderId="0" xfId="146" applyNumberFormat="1" applyFont="1">
      <alignment/>
      <protection/>
    </xf>
    <xf numFmtId="9" fontId="1" fillId="0" borderId="0" xfId="155" applyFont="1" applyAlignment="1">
      <alignment/>
    </xf>
    <xf numFmtId="49" fontId="60" fillId="0" borderId="0" xfId="146" applyNumberFormat="1" applyFont="1" applyBorder="1">
      <alignment/>
      <protection/>
    </xf>
    <xf numFmtId="49" fontId="25" fillId="0" borderId="0" xfId="146" applyNumberFormat="1" applyFont="1" applyBorder="1" applyAlignment="1">
      <alignment horizontal="center" wrapText="1"/>
      <protection/>
    </xf>
    <xf numFmtId="49" fontId="25" fillId="0" borderId="0" xfId="146" applyNumberFormat="1" applyFont="1" applyFill="1" applyBorder="1" applyAlignment="1">
      <alignment horizontal="center" wrapText="1"/>
      <protection/>
    </xf>
    <xf numFmtId="49" fontId="61" fillId="0" borderId="0" xfId="146" applyNumberFormat="1" applyFont="1" applyBorder="1">
      <alignment/>
      <protection/>
    </xf>
    <xf numFmtId="49" fontId="62" fillId="0" borderId="0" xfId="146" applyNumberFormat="1" applyFont="1" applyBorder="1" applyAlignment="1">
      <alignment wrapText="1"/>
      <protection/>
    </xf>
    <xf numFmtId="49" fontId="2" fillId="0" borderId="0" xfId="146" applyNumberFormat="1" applyFont="1" applyBorder="1">
      <alignment/>
      <protection/>
    </xf>
    <xf numFmtId="49" fontId="39" fillId="0" borderId="0" xfId="146" applyNumberFormat="1" applyFont="1" applyBorder="1" applyAlignment="1">
      <alignment horizontal="center" wrapText="1"/>
      <protection/>
    </xf>
    <xf numFmtId="49" fontId="39" fillId="0" borderId="0" xfId="146" applyNumberFormat="1" applyFont="1" applyFill="1" applyBorder="1" applyAlignment="1">
      <alignment horizontal="center" wrapText="1"/>
      <protection/>
    </xf>
    <xf numFmtId="49" fontId="63" fillId="0" borderId="0" xfId="146" applyNumberFormat="1" applyFont="1" applyBorder="1">
      <alignment/>
      <protection/>
    </xf>
    <xf numFmtId="49" fontId="28" fillId="0" borderId="0" xfId="146" applyNumberFormat="1" applyFont="1">
      <alignment/>
      <protection/>
    </xf>
    <xf numFmtId="49" fontId="28" fillId="0" borderId="0" xfId="146" applyNumberFormat="1" applyFont="1" applyFill="1">
      <alignment/>
      <protection/>
    </xf>
    <xf numFmtId="49" fontId="28" fillId="47" borderId="0" xfId="146" applyNumberFormat="1" applyFont="1" applyFill="1">
      <alignment/>
      <protection/>
    </xf>
    <xf numFmtId="0" fontId="25" fillId="0" borderId="0" xfId="146" applyFont="1" applyAlignment="1">
      <alignment horizontal="center"/>
      <protection/>
    </xf>
    <xf numFmtId="49" fontId="25" fillId="47" borderId="0" xfId="146" applyNumberFormat="1" applyFont="1" applyFill="1" applyAlignment="1">
      <alignment horizontal="center"/>
      <protection/>
    </xf>
    <xf numFmtId="0" fontId="65" fillId="0" borderId="0" xfId="146" applyFont="1" applyAlignment="1">
      <alignment/>
      <protection/>
    </xf>
    <xf numFmtId="0" fontId="3" fillId="0" borderId="0" xfId="146" applyFont="1" applyAlignment="1">
      <alignment/>
      <protection/>
    </xf>
    <xf numFmtId="49" fontId="30" fillId="0" borderId="0" xfId="146" applyNumberFormat="1" applyFont="1">
      <alignment/>
      <protection/>
    </xf>
    <xf numFmtId="3" fontId="0" fillId="0" borderId="0" xfId="146" applyNumberFormat="1" applyFont="1" applyFill="1">
      <alignment/>
      <protection/>
    </xf>
    <xf numFmtId="49" fontId="3" fillId="0" borderId="0" xfId="146" applyNumberFormat="1" applyFont="1" applyFill="1" applyAlignment="1">
      <alignment wrapText="1"/>
      <protection/>
    </xf>
    <xf numFmtId="49" fontId="0" fillId="0" borderId="0" xfId="146" applyNumberFormat="1" applyFont="1" applyFill="1" applyBorder="1" applyAlignment="1">
      <alignment/>
      <protection/>
    </xf>
    <xf numFmtId="49" fontId="0" fillId="0" borderId="0" xfId="146" applyNumberFormat="1" applyFont="1" applyFill="1" applyBorder="1">
      <alignment/>
      <protection/>
    </xf>
    <xf numFmtId="49" fontId="19" fillId="0" borderId="22" xfId="146" applyNumberFormat="1" applyFont="1" applyFill="1" applyBorder="1" applyAlignment="1">
      <alignment/>
      <protection/>
    </xf>
    <xf numFmtId="49" fontId="5" fillId="0" borderId="22" xfId="146" applyNumberFormat="1" applyFont="1" applyFill="1" applyBorder="1" applyAlignment="1">
      <alignment horizontal="center"/>
      <protection/>
    </xf>
    <xf numFmtId="49" fontId="0" fillId="0" borderId="0" xfId="146" applyNumberFormat="1" applyFill="1" applyBorder="1">
      <alignment/>
      <protection/>
    </xf>
    <xf numFmtId="49" fontId="6" fillId="0" borderId="20" xfId="146" applyNumberFormat="1" applyFont="1" applyFill="1" applyBorder="1" applyAlignment="1">
      <alignment horizontal="center" vertical="center" wrapText="1"/>
      <protection/>
    </xf>
    <xf numFmtId="49" fontId="19" fillId="0" borderId="20" xfId="146" applyNumberFormat="1" applyFont="1" applyFill="1" applyBorder="1" applyAlignment="1">
      <alignment horizontal="center" vertical="center" wrapText="1"/>
      <protection/>
    </xf>
    <xf numFmtId="3" fontId="29" fillId="3" borderId="20" xfId="146" applyNumberFormat="1" applyFont="1" applyFill="1" applyBorder="1" applyAlignment="1">
      <alignment horizontal="center" vertical="center" wrapText="1"/>
      <protection/>
    </xf>
    <xf numFmtId="3" fontId="68" fillId="3" borderId="20" xfId="146" applyNumberFormat="1" applyFont="1" applyFill="1" applyBorder="1" applyAlignment="1">
      <alignment horizontal="center" vertical="center" wrapText="1"/>
      <protection/>
    </xf>
    <xf numFmtId="3" fontId="6" fillId="44" borderId="20" xfId="146" applyNumberFormat="1" applyFont="1" applyFill="1" applyBorder="1" applyAlignment="1">
      <alignment horizontal="center" vertical="center" wrapText="1"/>
      <protection/>
    </xf>
    <xf numFmtId="49" fontId="7" fillId="0" borderId="20" xfId="146" applyNumberFormat="1" applyFont="1" applyFill="1" applyBorder="1" applyAlignment="1">
      <alignment horizontal="center"/>
      <protection/>
    </xf>
    <xf numFmtId="49" fontId="7" fillId="0" borderId="20" xfId="146" applyNumberFormat="1" applyFont="1" applyFill="1" applyBorder="1" applyAlignment="1">
      <alignment horizontal="left"/>
      <protection/>
    </xf>
    <xf numFmtId="3" fontId="5" fillId="44" borderId="20" xfId="146" applyNumberFormat="1" applyFont="1" applyFill="1" applyBorder="1" applyAlignment="1">
      <alignment horizontal="center" vertical="center" wrapText="1"/>
      <protection/>
    </xf>
    <xf numFmtId="3" fontId="5" fillId="0" borderId="20" xfId="146" applyNumberFormat="1" applyFont="1" applyFill="1" applyBorder="1" applyAlignment="1">
      <alignment horizontal="center" vertical="center" wrapText="1"/>
      <protection/>
    </xf>
    <xf numFmtId="9" fontId="0" fillId="0" borderId="0" xfId="155" applyFont="1" applyFill="1" applyAlignment="1">
      <alignment/>
    </xf>
    <xf numFmtId="49" fontId="7" fillId="44" borderId="23" xfId="146" applyNumberFormat="1" applyFont="1" applyFill="1" applyBorder="1" applyAlignment="1">
      <alignment horizontal="center"/>
      <protection/>
    </xf>
    <xf numFmtId="49" fontId="7" fillId="44" borderId="20" xfId="146" applyNumberFormat="1" applyFont="1" applyFill="1" applyBorder="1" applyAlignment="1">
      <alignment horizontal="left"/>
      <protection/>
    </xf>
    <xf numFmtId="49" fontId="4" fillId="0" borderId="23" xfId="146" applyNumberFormat="1" applyFont="1" applyFill="1" applyBorder="1" applyAlignment="1">
      <alignment horizontal="center"/>
      <protection/>
    </xf>
    <xf numFmtId="49" fontId="4" fillId="47" borderId="20" xfId="146" applyNumberFormat="1" applyFont="1" applyFill="1" applyBorder="1" applyAlignment="1">
      <alignment horizontal="left"/>
      <protection/>
    </xf>
    <xf numFmtId="3" fontId="5" fillId="47" borderId="20" xfId="146" applyNumberFormat="1" applyFont="1" applyFill="1" applyBorder="1" applyAlignment="1">
      <alignment horizontal="center" vertical="center" wrapText="1"/>
      <protection/>
    </xf>
    <xf numFmtId="49" fontId="5" fillId="47" borderId="20" xfId="146" applyNumberFormat="1" applyFont="1" applyFill="1" applyBorder="1" applyAlignment="1">
      <alignment horizontal="left"/>
      <protection/>
    </xf>
    <xf numFmtId="49" fontId="6" fillId="0" borderId="19" xfId="146" applyNumberFormat="1" applyFont="1" applyFill="1" applyBorder="1" applyAlignment="1">
      <alignment horizontal="center"/>
      <protection/>
    </xf>
    <xf numFmtId="49" fontId="6" fillId="0" borderId="19" xfId="146" applyNumberFormat="1" applyFont="1" applyFill="1" applyBorder="1" applyAlignment="1">
      <alignment horizontal="left"/>
      <protection/>
    </xf>
    <xf numFmtId="3" fontId="5" fillId="0" borderId="19" xfId="146" applyNumberFormat="1" applyFont="1" applyFill="1" applyBorder="1" applyAlignment="1">
      <alignment horizontal="center" vertical="center" wrapText="1"/>
      <protection/>
    </xf>
    <xf numFmtId="49" fontId="15" fillId="0" borderId="0" xfId="146" applyNumberFormat="1" applyFont="1" applyFill="1" applyBorder="1" applyAlignment="1">
      <alignment vertical="center" wrapText="1"/>
      <protection/>
    </xf>
    <xf numFmtId="49" fontId="69" fillId="0" borderId="0" xfId="146" applyNumberFormat="1" applyFont="1" applyFill="1">
      <alignment/>
      <protection/>
    </xf>
    <xf numFmtId="49" fontId="4" fillId="0" borderId="0" xfId="146" applyNumberFormat="1" applyFont="1" applyFill="1">
      <alignment/>
      <protection/>
    </xf>
    <xf numFmtId="49" fontId="0" fillId="47" borderId="0" xfId="146" applyNumberFormat="1" applyFont="1" applyFill="1">
      <alignment/>
      <protection/>
    </xf>
    <xf numFmtId="49" fontId="3" fillId="47" borderId="0" xfId="146" applyNumberFormat="1" applyFont="1" applyFill="1" applyAlignment="1">
      <alignment horizontal="center"/>
      <protection/>
    </xf>
    <xf numFmtId="49" fontId="22" fillId="0" borderId="0" xfId="146" applyNumberFormat="1" applyFont="1" applyFill="1">
      <alignment/>
      <protection/>
    </xf>
    <xf numFmtId="49" fontId="3" fillId="0" borderId="0" xfId="146" applyNumberFormat="1" applyFont="1" applyFill="1">
      <alignment/>
      <protection/>
    </xf>
    <xf numFmtId="49" fontId="13" fillId="0" borderId="0" xfId="146" applyNumberFormat="1" applyFont="1" applyFill="1" applyAlignment="1">
      <alignment/>
      <protection/>
    </xf>
    <xf numFmtId="49" fontId="13" fillId="0" borderId="0" xfId="146" applyNumberFormat="1" applyFont="1" applyFill="1" applyAlignment="1">
      <alignment wrapText="1"/>
      <protection/>
    </xf>
    <xf numFmtId="49" fontId="13" fillId="0" borderId="0" xfId="146" applyNumberFormat="1" applyFont="1" applyFill="1" applyAlignment="1">
      <alignment horizontal="left" wrapText="1"/>
      <protection/>
    </xf>
    <xf numFmtId="49" fontId="0" fillId="0" borderId="0" xfId="146" applyNumberFormat="1" applyAlignment="1">
      <alignment horizontal="left"/>
      <protection/>
    </xf>
    <xf numFmtId="49" fontId="0" fillId="0" borderId="0" xfId="146" applyNumberFormat="1" applyFont="1" applyBorder="1" applyAlignment="1">
      <alignment horizontal="left"/>
      <protection/>
    </xf>
    <xf numFmtId="49" fontId="13" fillId="0" borderId="20" xfId="146" applyNumberFormat="1" applyFont="1" applyBorder="1" applyAlignment="1">
      <alignment horizontal="center"/>
      <protection/>
    </xf>
    <xf numFmtId="3" fontId="4" fillId="4" borderId="20" xfId="147" applyNumberFormat="1" applyFont="1" applyFill="1" applyBorder="1" applyAlignment="1">
      <alignment horizontal="center" vertical="center"/>
      <protection/>
    </xf>
    <xf numFmtId="3" fontId="31" fillId="47" borderId="20" xfId="146" applyNumberFormat="1" applyFont="1" applyFill="1" applyBorder="1" applyAlignment="1">
      <alignment horizontal="center" vertical="center"/>
      <protection/>
    </xf>
    <xf numFmtId="3" fontId="17" fillId="3" borderId="20" xfId="146" applyNumberFormat="1" applyFont="1" applyFill="1" applyBorder="1" applyAlignment="1">
      <alignment horizontal="center" vertical="center"/>
      <protection/>
    </xf>
    <xf numFmtId="3" fontId="33" fillId="3" borderId="20" xfId="146" applyNumberFormat="1" applyFont="1" applyFill="1" applyBorder="1" applyAlignment="1">
      <alignment horizontal="center" vertical="center"/>
      <protection/>
    </xf>
    <xf numFmtId="3" fontId="7" fillId="44" borderId="20" xfId="146" applyNumberFormat="1" applyFont="1" applyFill="1" applyBorder="1" applyAlignment="1">
      <alignment horizontal="center" vertical="center"/>
      <protection/>
    </xf>
    <xf numFmtId="3" fontId="7" fillId="44" borderId="20" xfId="146" applyNumberFormat="1" applyFont="1" applyFill="1" applyBorder="1" applyAlignment="1">
      <alignment horizontal="center" vertical="center"/>
      <protection/>
    </xf>
    <xf numFmtId="3" fontId="7" fillId="4" borderId="20" xfId="147" applyNumberFormat="1" applyFont="1" applyFill="1" applyBorder="1" applyAlignment="1">
      <alignment horizontal="center" vertical="center"/>
      <protection/>
    </xf>
    <xf numFmtId="49" fontId="7" fillId="0" borderId="20" xfId="146" applyNumberFormat="1" applyFont="1" applyBorder="1" applyAlignment="1">
      <alignment horizontal="center" vertical="center"/>
      <protection/>
    </xf>
    <xf numFmtId="49" fontId="7" fillId="47" borderId="20" xfId="146" applyNumberFormat="1" applyFont="1" applyFill="1" applyBorder="1" applyAlignment="1">
      <alignment horizontal="left" vertical="center"/>
      <protection/>
    </xf>
    <xf numFmtId="3" fontId="4" fillId="47" borderId="20" xfId="146" applyNumberFormat="1" applyFont="1" applyFill="1" applyBorder="1" applyAlignment="1">
      <alignment horizontal="center" vertical="center"/>
      <protection/>
    </xf>
    <xf numFmtId="3" fontId="4" fillId="44" borderId="20" xfId="146" applyNumberFormat="1" applyFont="1" applyFill="1" applyBorder="1" applyAlignment="1">
      <alignment horizontal="center" vertical="center"/>
      <protection/>
    </xf>
    <xf numFmtId="49" fontId="4" fillId="0" borderId="23" xfId="146" applyNumberFormat="1" applyFont="1" applyBorder="1" applyAlignment="1">
      <alignment horizontal="center" vertical="center"/>
      <protection/>
    </xf>
    <xf numFmtId="49" fontId="0" fillId="0" borderId="0" xfId="146" applyNumberFormat="1" applyFont="1" applyAlignment="1">
      <alignment vertical="center"/>
      <protection/>
    </xf>
    <xf numFmtId="3" fontId="4" fillId="0" borderId="20" xfId="146" applyNumberFormat="1" applyFont="1" applyFill="1" applyBorder="1" applyAlignment="1">
      <alignment horizontal="center" vertical="center"/>
      <protection/>
    </xf>
    <xf numFmtId="3" fontId="4" fillId="47" borderId="20" xfId="147" applyNumberFormat="1" applyFont="1" applyFill="1" applyBorder="1" applyAlignment="1">
      <alignment horizontal="center" vertical="center"/>
      <protection/>
    </xf>
    <xf numFmtId="49" fontId="4" fillId="47" borderId="23" xfId="146" applyNumberFormat="1" applyFont="1" applyFill="1" applyBorder="1" applyAlignment="1">
      <alignment horizontal="center" vertical="center"/>
      <protection/>
    </xf>
    <xf numFmtId="9" fontId="20" fillId="0" borderId="0" xfId="155" applyFont="1" applyAlignment="1">
      <alignment vertical="center"/>
    </xf>
    <xf numFmtId="49" fontId="4" fillId="0" borderId="0" xfId="146" applyNumberFormat="1" applyFont="1" applyBorder="1" applyAlignment="1">
      <alignment horizontal="center"/>
      <protection/>
    </xf>
    <xf numFmtId="49" fontId="4" fillId="47" borderId="0" xfId="146" applyNumberFormat="1" applyFont="1" applyFill="1" applyBorder="1" applyAlignment="1">
      <alignment horizontal="left"/>
      <protection/>
    </xf>
    <xf numFmtId="49" fontId="0" fillId="0" borderId="0" xfId="146" applyNumberFormat="1" applyFont="1" applyFill="1" applyBorder="1" applyAlignment="1">
      <alignment horizontal="center"/>
      <protection/>
    </xf>
    <xf numFmtId="3" fontId="4" fillId="47" borderId="19" xfId="147" applyNumberFormat="1" applyFont="1" applyFill="1" applyBorder="1" applyAlignment="1">
      <alignment horizontal="center" vertical="center"/>
      <protection/>
    </xf>
    <xf numFmtId="9" fontId="0" fillId="0" borderId="0" xfId="155" applyFont="1" applyAlignment="1">
      <alignment/>
    </xf>
    <xf numFmtId="49" fontId="28" fillId="0" borderId="0" xfId="146" applyNumberFormat="1" applyFont="1" applyBorder="1" applyAlignment="1">
      <alignment wrapText="1"/>
      <protection/>
    </xf>
    <xf numFmtId="3" fontId="4" fillId="47" borderId="0" xfId="147" applyNumberFormat="1" applyFont="1" applyFill="1" applyBorder="1" applyAlignment="1">
      <alignment horizontal="center" vertical="center"/>
      <protection/>
    </xf>
    <xf numFmtId="49" fontId="28" fillId="0" borderId="0" xfId="146" applyNumberFormat="1" applyFont="1" applyAlignment="1">
      <alignment wrapText="1"/>
      <protection/>
    </xf>
    <xf numFmtId="49" fontId="36" fillId="0" borderId="0" xfId="146" applyNumberFormat="1" applyFont="1">
      <alignment/>
      <protection/>
    </xf>
    <xf numFmtId="49" fontId="36" fillId="0" borderId="0" xfId="146" applyNumberFormat="1" applyFont="1" applyAlignment="1">
      <alignment wrapText="1"/>
      <protection/>
    </xf>
    <xf numFmtId="49" fontId="3" fillId="47" borderId="0" xfId="146" applyNumberFormat="1" applyFont="1" applyFill="1" applyAlignment="1">
      <alignment/>
      <protection/>
    </xf>
    <xf numFmtId="49" fontId="71" fillId="0" borderId="0" xfId="146" applyNumberFormat="1" applyFont="1">
      <alignment/>
      <protection/>
    </xf>
    <xf numFmtId="49" fontId="13" fillId="0" borderId="0" xfId="146" applyNumberFormat="1" applyFont="1" applyBorder="1" applyAlignment="1">
      <alignment wrapText="1"/>
      <protection/>
    </xf>
    <xf numFmtId="49" fontId="0" fillId="0" borderId="0" xfId="148" applyNumberFormat="1" applyFont="1" applyAlignment="1">
      <alignment horizontal="left"/>
      <protection/>
    </xf>
    <xf numFmtId="49" fontId="14" fillId="0" borderId="0" xfId="148" applyNumberFormat="1" applyFont="1" applyAlignment="1">
      <alignment wrapText="1"/>
      <protection/>
    </xf>
    <xf numFmtId="49" fontId="3" fillId="47" borderId="0" xfId="148" applyNumberFormat="1" applyFont="1" applyFill="1" applyBorder="1" applyAlignment="1">
      <alignment horizontal="left"/>
      <protection/>
    </xf>
    <xf numFmtId="49" fontId="0" fillId="47" borderId="0" xfId="148" applyNumberFormat="1" applyFont="1" applyFill="1" applyBorder="1" applyAlignment="1">
      <alignment horizontal="left"/>
      <protection/>
    </xf>
    <xf numFmtId="49" fontId="26" fillId="0" borderId="0" xfId="148" applyNumberFormat="1" applyFont="1">
      <alignment/>
      <protection/>
    </xf>
    <xf numFmtId="49" fontId="0" fillId="47" borderId="0" xfId="148" applyNumberFormat="1" applyFont="1" applyFill="1" applyBorder="1" applyAlignment="1">
      <alignment/>
      <protection/>
    </xf>
    <xf numFmtId="49" fontId="3" fillId="0" borderId="0" xfId="148" applyNumberFormat="1" applyFont="1" applyBorder="1" applyAlignment="1">
      <alignment horizontal="left"/>
      <protection/>
    </xf>
    <xf numFmtId="49" fontId="0" fillId="0" borderId="0" xfId="148" applyNumberFormat="1" applyFont="1" applyBorder="1" applyAlignment="1">
      <alignment horizontal="left"/>
      <protection/>
    </xf>
    <xf numFmtId="49" fontId="0" fillId="0" borderId="0" xfId="148" applyNumberFormat="1" applyFont="1" applyBorder="1" applyAlignment="1">
      <alignment/>
      <protection/>
    </xf>
    <xf numFmtId="49" fontId="18" fillId="0" borderId="22" xfId="148" applyNumberFormat="1" applyFont="1" applyBorder="1" applyAlignment="1">
      <alignment horizontal="left"/>
      <protection/>
    </xf>
    <xf numFmtId="49" fontId="3" fillId="0" borderId="22" xfId="148" applyNumberFormat="1" applyFont="1" applyBorder="1" applyAlignment="1">
      <alignment horizontal="left"/>
      <protection/>
    </xf>
    <xf numFmtId="49" fontId="26" fillId="0" borderId="0" xfId="148" applyNumberFormat="1" applyFont="1" applyFill="1">
      <alignment/>
      <protection/>
    </xf>
    <xf numFmtId="49" fontId="26" fillId="0" borderId="0" xfId="148" applyNumberFormat="1" applyFont="1" applyAlignment="1">
      <alignment vertical="center"/>
      <protection/>
    </xf>
    <xf numFmtId="49" fontId="6" fillId="47" borderId="20" xfId="148" applyNumberFormat="1" applyFont="1" applyFill="1" applyBorder="1" applyAlignment="1">
      <alignment horizontal="left" vertical="center"/>
      <protection/>
    </xf>
    <xf numFmtId="49" fontId="1" fillId="0" borderId="0" xfId="148" applyNumberFormat="1" applyFont="1">
      <alignment/>
      <protection/>
    </xf>
    <xf numFmtId="49" fontId="28" fillId="0" borderId="0" xfId="148" applyNumberFormat="1" applyFont="1" applyBorder="1" applyAlignment="1">
      <alignment/>
      <protection/>
    </xf>
    <xf numFmtId="49" fontId="78" fillId="0" borderId="0" xfId="148" applyNumberFormat="1" applyFont="1">
      <alignment/>
      <protection/>
    </xf>
    <xf numFmtId="49" fontId="25" fillId="0" borderId="0" xfId="148" applyNumberFormat="1" applyFont="1" applyBorder="1" applyAlignment="1">
      <alignment/>
      <protection/>
    </xf>
    <xf numFmtId="49" fontId="5" fillId="0" borderId="0" xfId="148" applyNumberFormat="1" applyFont="1">
      <alignment/>
      <protection/>
    </xf>
    <xf numFmtId="49" fontId="28" fillId="0" borderId="0" xfId="148" applyNumberFormat="1" applyFont="1" applyAlignment="1">
      <alignment horizontal="center"/>
      <protection/>
    </xf>
    <xf numFmtId="49" fontId="28" fillId="0" borderId="0" xfId="148" applyNumberFormat="1" applyFont="1">
      <alignment/>
      <protection/>
    </xf>
    <xf numFmtId="49" fontId="78" fillId="0" borderId="0" xfId="148" applyNumberFormat="1" applyFont="1" applyAlignment="1">
      <alignment horizontal="center"/>
      <protection/>
    </xf>
    <xf numFmtId="49" fontId="13" fillId="0" borderId="0" xfId="148" applyNumberFormat="1" applyFont="1" applyBorder="1" applyAlignment="1">
      <alignment wrapText="1"/>
      <protection/>
    </xf>
    <xf numFmtId="49" fontId="80" fillId="0" borderId="0" xfId="148" applyNumberFormat="1" applyFont="1">
      <alignment/>
      <protection/>
    </xf>
    <xf numFmtId="9" fontId="26" fillId="0" borderId="0" xfId="155" applyFont="1" applyAlignment="1">
      <alignment/>
    </xf>
    <xf numFmtId="3" fontId="0" fillId="47" borderId="0" xfId="148" applyNumberFormat="1" applyFont="1" applyFill="1" applyBorder="1" applyAlignment="1">
      <alignment/>
      <protection/>
    </xf>
    <xf numFmtId="0" fontId="26" fillId="0" borderId="0" xfId="148">
      <alignment/>
      <protection/>
    </xf>
    <xf numFmtId="0" fontId="0" fillId="0" borderId="0" xfId="148" applyFont="1" applyAlignment="1">
      <alignment horizontal="left"/>
      <protection/>
    </xf>
    <xf numFmtId="0" fontId="0" fillId="0" borderId="0" xfId="148" applyFont="1" applyBorder="1" applyAlignment="1">
      <alignment/>
      <protection/>
    </xf>
    <xf numFmtId="0" fontId="0" fillId="0" borderId="0" xfId="148" applyFont="1" applyBorder="1" applyAlignment="1">
      <alignment horizontal="left"/>
      <protection/>
    </xf>
    <xf numFmtId="0" fontId="26" fillId="0" borderId="0" xfId="148" applyFont="1">
      <alignment/>
      <protection/>
    </xf>
    <xf numFmtId="0" fontId="6" fillId="0" borderId="20" xfId="148" applyFont="1" applyBorder="1" applyAlignment="1">
      <alignment horizontal="center" vertical="center"/>
      <protection/>
    </xf>
    <xf numFmtId="0" fontId="6" fillId="47" borderId="20" xfId="148" applyFont="1" applyFill="1" applyBorder="1" applyAlignment="1">
      <alignment horizontal="left" vertical="center"/>
      <protection/>
    </xf>
    <xf numFmtId="9" fontId="26" fillId="0" borderId="0" xfId="155" applyFont="1" applyAlignment="1">
      <alignment vertical="center"/>
    </xf>
    <xf numFmtId="0" fontId="5" fillId="0" borderId="23" xfId="148" applyFont="1" applyBorder="1" applyAlignment="1">
      <alignment horizontal="center" vertical="center"/>
      <protection/>
    </xf>
    <xf numFmtId="0" fontId="26" fillId="0" borderId="0" xfId="148" applyFont="1" applyAlignment="1">
      <alignment vertical="center"/>
      <protection/>
    </xf>
    <xf numFmtId="0" fontId="1" fillId="0" borderId="0" xfId="148" applyFont="1">
      <alignment/>
      <protection/>
    </xf>
    <xf numFmtId="0" fontId="25" fillId="0" borderId="0" xfId="148" applyFont="1" applyBorder="1" applyAlignment="1">
      <alignment horizontal="center" wrapText="1"/>
      <protection/>
    </xf>
    <xf numFmtId="0" fontId="28" fillId="0" borderId="0" xfId="148" applyFont="1" applyBorder="1" applyAlignment="1">
      <alignment wrapText="1"/>
      <protection/>
    </xf>
    <xf numFmtId="0" fontId="25" fillId="0" borderId="0" xfId="148" applyNumberFormat="1" applyFont="1" applyBorder="1" applyAlignment="1">
      <alignment/>
      <protection/>
    </xf>
    <xf numFmtId="0" fontId="78" fillId="0" borderId="0" xfId="148" applyFont="1">
      <alignment/>
      <protection/>
    </xf>
    <xf numFmtId="0" fontId="25" fillId="0" borderId="0" xfId="148" applyNumberFormat="1" applyFont="1" applyBorder="1" applyAlignment="1">
      <alignment horizontal="center"/>
      <protection/>
    </xf>
    <xf numFmtId="0" fontId="5" fillId="0" borderId="0" xfId="148" applyFont="1">
      <alignment/>
      <protection/>
    </xf>
    <xf numFmtId="0" fontId="28" fillId="0" borderId="0" xfId="148" applyFont="1">
      <alignment/>
      <protection/>
    </xf>
    <xf numFmtId="0" fontId="25" fillId="0" borderId="0" xfId="146" applyFont="1" applyAlignment="1">
      <alignment/>
      <protection/>
    </xf>
    <xf numFmtId="49" fontId="19" fillId="0" borderId="0" xfId="148" applyNumberFormat="1" applyFont="1">
      <alignment/>
      <protection/>
    </xf>
    <xf numFmtId="49" fontId="4" fillId="47" borderId="0" xfId="148" applyNumberFormat="1" applyFont="1" applyFill="1" applyBorder="1" applyAlignment="1">
      <alignment horizontal="left"/>
      <protection/>
    </xf>
    <xf numFmtId="49" fontId="4" fillId="0" borderId="0" xfId="148" applyNumberFormat="1" applyFont="1" applyBorder="1" applyAlignment="1">
      <alignment horizontal="left"/>
      <protection/>
    </xf>
    <xf numFmtId="49" fontId="0" fillId="0" borderId="22" xfId="148" applyNumberFormat="1" applyFont="1" applyBorder="1" applyAlignment="1">
      <alignment/>
      <protection/>
    </xf>
    <xf numFmtId="49" fontId="6" fillId="0" borderId="20" xfId="148" applyNumberFormat="1" applyFont="1" applyFill="1" applyBorder="1" applyAlignment="1">
      <alignment horizontal="center" vertical="center" wrapText="1"/>
      <protection/>
    </xf>
    <xf numFmtId="49" fontId="5" fillId="0" borderId="24" xfId="148" applyNumberFormat="1" applyFont="1" applyFill="1" applyBorder="1">
      <alignment/>
      <protection/>
    </xf>
    <xf numFmtId="49" fontId="5" fillId="0" borderId="0" xfId="148" applyNumberFormat="1" applyFont="1" applyFill="1">
      <alignment/>
      <protection/>
    </xf>
    <xf numFmtId="49" fontId="24" fillId="0" borderId="0" xfId="148" applyNumberFormat="1" applyFont="1" applyFill="1">
      <alignment/>
      <protection/>
    </xf>
    <xf numFmtId="49" fontId="6" fillId="0" borderId="25" xfId="148" applyNumberFormat="1" applyFont="1" applyFill="1" applyBorder="1" applyAlignment="1">
      <alignment horizontal="center" vertical="center" wrapText="1"/>
      <protection/>
    </xf>
    <xf numFmtId="49" fontId="19" fillId="0" borderId="20" xfId="148" applyNumberFormat="1" applyFont="1" applyFill="1" applyBorder="1" applyAlignment="1">
      <alignment horizontal="center" vertical="center"/>
      <protection/>
    </xf>
    <xf numFmtId="49" fontId="19" fillId="0" borderId="20" xfId="148" applyNumberFormat="1" applyFont="1" applyBorder="1" applyAlignment="1">
      <alignment horizontal="center" vertical="center"/>
      <protection/>
    </xf>
    <xf numFmtId="49" fontId="5" fillId="0" borderId="0" xfId="148" applyNumberFormat="1" applyFont="1" applyAlignment="1">
      <alignment vertical="center"/>
      <protection/>
    </xf>
    <xf numFmtId="3" fontId="29" fillId="3" borderId="20" xfId="148" applyNumberFormat="1" applyFont="1" applyFill="1" applyBorder="1" applyAlignment="1">
      <alignment horizontal="center" vertical="center"/>
      <protection/>
    </xf>
    <xf numFmtId="3" fontId="68" fillId="3" borderId="20" xfId="148" applyNumberFormat="1" applyFont="1" applyFill="1" applyBorder="1" applyAlignment="1">
      <alignment horizontal="center" vertical="center"/>
      <protection/>
    </xf>
    <xf numFmtId="3" fontId="29" fillId="4" borderId="20" xfId="148" applyNumberFormat="1" applyFont="1" applyFill="1" applyBorder="1" applyAlignment="1">
      <alignment horizontal="center" vertical="center"/>
      <protection/>
    </xf>
    <xf numFmtId="3" fontId="6" fillId="44" borderId="20" xfId="148" applyNumberFormat="1" applyFont="1" applyFill="1" applyBorder="1" applyAlignment="1">
      <alignment horizontal="center" vertical="center"/>
      <protection/>
    </xf>
    <xf numFmtId="49" fontId="6" fillId="0" borderId="20" xfId="148" applyNumberFormat="1" applyFont="1" applyBorder="1" applyAlignment="1">
      <alignment horizontal="center" vertical="center"/>
      <protection/>
    </xf>
    <xf numFmtId="3" fontId="5" fillId="47" borderId="20" xfId="148" applyNumberFormat="1" applyFont="1" applyFill="1" applyBorder="1" applyAlignment="1">
      <alignment horizontal="center" vertical="center"/>
      <protection/>
    </xf>
    <xf numFmtId="49" fontId="6" fillId="0" borderId="23" xfId="148" applyNumberFormat="1" applyFont="1" applyBorder="1" applyAlignment="1">
      <alignment horizontal="center" vertical="center"/>
      <protection/>
    </xf>
    <xf numFmtId="49" fontId="5" fillId="0" borderId="23" xfId="148" applyNumberFormat="1" applyFont="1" applyBorder="1" applyAlignment="1">
      <alignment horizontal="center" vertical="center"/>
      <protection/>
    </xf>
    <xf numFmtId="3" fontId="5" fillId="0" borderId="20" xfId="148" applyNumberFormat="1" applyFont="1" applyBorder="1" applyAlignment="1">
      <alignment horizontal="center" vertical="center"/>
      <protection/>
    </xf>
    <xf numFmtId="49" fontId="86" fillId="0" borderId="0" xfId="148" applyNumberFormat="1" applyFont="1">
      <alignment/>
      <protection/>
    </xf>
    <xf numFmtId="49" fontId="26" fillId="0" borderId="0" xfId="148" applyNumberFormat="1">
      <alignment/>
      <protection/>
    </xf>
    <xf numFmtId="49" fontId="28" fillId="0" borderId="0" xfId="148" applyNumberFormat="1" applyFont="1" applyBorder="1" applyAlignment="1">
      <alignment wrapText="1"/>
      <protection/>
    </xf>
    <xf numFmtId="49" fontId="21" fillId="0" borderId="0" xfId="148" applyNumberFormat="1" applyFont="1">
      <alignment/>
      <protection/>
    </xf>
    <xf numFmtId="49" fontId="30" fillId="0" borderId="0" xfId="148" applyNumberFormat="1" applyFont="1">
      <alignment/>
      <protection/>
    </xf>
    <xf numFmtId="49" fontId="30" fillId="0" borderId="0" xfId="148" applyNumberFormat="1" applyFont="1" applyAlignment="1">
      <alignment horizontal="center"/>
      <protection/>
    </xf>
    <xf numFmtId="0" fontId="4" fillId="0" borderId="0" xfId="148" applyNumberFormat="1" applyFont="1" applyAlignment="1">
      <alignment horizontal="left"/>
      <protection/>
    </xf>
    <xf numFmtId="0" fontId="5" fillId="0" borderId="0" xfId="148" applyFont="1" applyAlignment="1">
      <alignment/>
      <protection/>
    </xf>
    <xf numFmtId="3" fontId="5" fillId="0" borderId="0" xfId="148" applyNumberFormat="1" applyFont="1">
      <alignment/>
      <protection/>
    </xf>
    <xf numFmtId="0" fontId="7" fillId="0" borderId="0" xfId="148" applyFont="1" applyBorder="1" applyAlignment="1">
      <alignment/>
      <protection/>
    </xf>
    <xf numFmtId="0" fontId="26" fillId="0" borderId="24" xfId="148" applyFont="1" applyBorder="1">
      <alignment/>
      <protection/>
    </xf>
    <xf numFmtId="0" fontId="26" fillId="0" borderId="0" xfId="148" applyFont="1" applyBorder="1">
      <alignment/>
      <protection/>
    </xf>
    <xf numFmtId="0" fontId="12" fillId="0" borderId="20" xfId="148" applyFont="1" applyBorder="1" applyAlignment="1">
      <alignment horizontal="center" vertical="center" wrapText="1"/>
      <protection/>
    </xf>
    <xf numFmtId="0" fontId="19" fillId="0" borderId="23" xfId="148" applyFont="1" applyFill="1" applyBorder="1" applyAlignment="1">
      <alignment horizontal="center" vertical="center"/>
      <protection/>
    </xf>
    <xf numFmtId="0" fontId="19" fillId="0" borderId="20" xfId="148" applyFont="1" applyFill="1" applyBorder="1" applyAlignment="1">
      <alignment horizontal="center" vertical="center"/>
      <protection/>
    </xf>
    <xf numFmtId="0" fontId="19" fillId="0" borderId="20" xfId="148" applyFont="1" applyBorder="1" applyAlignment="1">
      <alignment horizontal="center" vertical="center"/>
      <protection/>
    </xf>
    <xf numFmtId="3" fontId="20" fillId="3" borderId="20" xfId="148" applyNumberFormat="1" applyFont="1" applyFill="1" applyBorder="1" applyAlignment="1">
      <alignment horizontal="center" vertical="center"/>
      <protection/>
    </xf>
    <xf numFmtId="3" fontId="34" fillId="3" borderId="20" xfId="148" applyNumberFormat="1" applyFont="1" applyFill="1" applyBorder="1" applyAlignment="1">
      <alignment horizontal="center" vertical="center"/>
      <protection/>
    </xf>
    <xf numFmtId="3" fontId="3" fillId="44" borderId="23" xfId="148" applyNumberFormat="1" applyFont="1" applyFill="1" applyBorder="1" applyAlignment="1">
      <alignment horizontal="center" vertical="center"/>
      <protection/>
    </xf>
    <xf numFmtId="3" fontId="0" fillId="48" borderId="23" xfId="148" applyNumberFormat="1" applyFont="1" applyFill="1" applyBorder="1" applyAlignment="1">
      <alignment horizontal="center" vertical="center"/>
      <protection/>
    </xf>
    <xf numFmtId="3" fontId="0" fillId="0" borderId="20" xfId="148" applyNumberFormat="1" applyFont="1" applyBorder="1" applyAlignment="1">
      <alignment horizontal="center" vertical="center"/>
      <protection/>
    </xf>
    <xf numFmtId="3" fontId="0" fillId="0" borderId="26" xfId="148" applyNumberFormat="1" applyFont="1" applyBorder="1" applyAlignment="1">
      <alignment horizontal="center" vertical="center"/>
      <protection/>
    </xf>
    <xf numFmtId="0" fontId="6" fillId="0" borderId="23" xfId="148" applyFont="1" applyBorder="1" applyAlignment="1">
      <alignment horizontal="center" vertical="center"/>
      <protection/>
    </xf>
    <xf numFmtId="3" fontId="0" fillId="44" borderId="23" xfId="148" applyNumberFormat="1" applyFont="1" applyFill="1" applyBorder="1" applyAlignment="1">
      <alignment horizontal="center" vertical="center"/>
      <protection/>
    </xf>
    <xf numFmtId="3" fontId="0" fillId="47" borderId="20" xfId="148" applyNumberFormat="1" applyFont="1" applyFill="1" applyBorder="1" applyAlignment="1">
      <alignment horizontal="center" vertical="center"/>
      <protection/>
    </xf>
    <xf numFmtId="3" fontId="0" fillId="47" borderId="26" xfId="148" applyNumberFormat="1" applyFont="1" applyFill="1" applyBorder="1" applyAlignment="1">
      <alignment horizontal="center" vertical="center"/>
      <protection/>
    </xf>
    <xf numFmtId="0" fontId="28" fillId="0" borderId="0" xfId="148" applyNumberFormat="1" applyFont="1" applyBorder="1" applyAlignment="1">
      <alignment/>
      <protection/>
    </xf>
    <xf numFmtId="0" fontId="87" fillId="0" borderId="0" xfId="148" applyFont="1">
      <alignment/>
      <protection/>
    </xf>
    <xf numFmtId="0" fontId="16" fillId="0" borderId="0" xfId="148" applyFont="1">
      <alignment/>
      <protection/>
    </xf>
    <xf numFmtId="0" fontId="27" fillId="0" borderId="0" xfId="148" applyFont="1">
      <alignment/>
      <protection/>
    </xf>
    <xf numFmtId="0" fontId="13" fillId="0" borderId="0" xfId="148" applyFont="1">
      <alignment/>
      <protection/>
    </xf>
    <xf numFmtId="49" fontId="13" fillId="0" borderId="0" xfId="148" applyNumberFormat="1" applyFont="1">
      <alignment/>
      <protection/>
    </xf>
    <xf numFmtId="0" fontId="80" fillId="0" borderId="0" xfId="148" applyFont="1">
      <alignment/>
      <protection/>
    </xf>
    <xf numFmtId="49" fontId="18" fillId="0" borderId="0" xfId="148" applyNumberFormat="1" applyFont="1" applyBorder="1" applyAlignment="1">
      <alignment/>
      <protection/>
    </xf>
    <xf numFmtId="49" fontId="26" fillId="0" borderId="0" xfId="148" applyNumberFormat="1" applyFont="1" applyAlignment="1">
      <alignment horizontal="center"/>
      <protection/>
    </xf>
    <xf numFmtId="3" fontId="19" fillId="47" borderId="22" xfId="148" applyNumberFormat="1" applyFont="1" applyFill="1" applyBorder="1" applyAlignment="1">
      <alignment horizontal="center"/>
      <protection/>
    </xf>
    <xf numFmtId="49" fontId="5" fillId="0" borderId="22" xfId="148" applyNumberFormat="1" applyFont="1" applyBorder="1" applyAlignment="1">
      <alignment/>
      <protection/>
    </xf>
    <xf numFmtId="49" fontId="26" fillId="0" borderId="0" xfId="148" applyNumberFormat="1" applyFill="1">
      <alignment/>
      <protection/>
    </xf>
    <xf numFmtId="49" fontId="26" fillId="0" borderId="0" xfId="148" applyNumberFormat="1" applyFill="1" applyAlignment="1">
      <alignment vertical="center" wrapText="1"/>
      <protection/>
    </xf>
    <xf numFmtId="49" fontId="26" fillId="0" borderId="0" xfId="148" applyNumberFormat="1" applyAlignment="1">
      <alignment vertical="center"/>
      <protection/>
    </xf>
    <xf numFmtId="3" fontId="5" fillId="44" borderId="20" xfId="148" applyNumberFormat="1" applyFont="1" applyFill="1" applyBorder="1" applyAlignment="1">
      <alignment horizontal="center" vertical="center"/>
      <protection/>
    </xf>
    <xf numFmtId="3" fontId="26" fillId="0" borderId="20" xfId="148" applyNumberFormat="1" applyFont="1" applyBorder="1" applyAlignment="1">
      <alignment horizontal="center" vertical="center"/>
      <protection/>
    </xf>
    <xf numFmtId="0" fontId="5" fillId="0" borderId="20" xfId="148" applyFont="1" applyBorder="1" applyAlignment="1">
      <alignment horizontal="center" vertical="center"/>
      <protection/>
    </xf>
    <xf numFmtId="3" fontId="5" fillId="0" borderId="20" xfId="148" applyNumberFormat="1" applyFont="1" applyFill="1" applyBorder="1" applyAlignment="1">
      <alignment horizontal="center" vertical="center"/>
      <protection/>
    </xf>
    <xf numFmtId="3" fontId="26" fillId="0" borderId="20" xfId="148" applyNumberFormat="1" applyFont="1" applyFill="1" applyBorder="1" applyAlignment="1">
      <alignment horizontal="center" vertical="center"/>
      <protection/>
    </xf>
    <xf numFmtId="49" fontId="26" fillId="0" borderId="0" xfId="148" applyNumberFormat="1" applyAlignment="1">
      <alignment horizontal="center"/>
      <protection/>
    </xf>
    <xf numFmtId="49" fontId="71" fillId="0" borderId="0" xfId="148" applyNumberFormat="1" applyFont="1" applyAlignment="1">
      <alignment horizontal="left"/>
      <protection/>
    </xf>
    <xf numFmtId="49" fontId="30" fillId="0" borderId="0" xfId="148" applyNumberFormat="1" applyFont="1" applyAlignment="1">
      <alignment/>
      <protection/>
    </xf>
    <xf numFmtId="49" fontId="3" fillId="47" borderId="0" xfId="148" applyNumberFormat="1" applyFont="1" applyFill="1" applyBorder="1" applyAlignment="1">
      <alignment/>
      <protection/>
    </xf>
    <xf numFmtId="49" fontId="3" fillId="0" borderId="0" xfId="148" applyNumberFormat="1" applyFont="1" applyAlignment="1">
      <alignment/>
      <protection/>
    </xf>
    <xf numFmtId="49" fontId="3" fillId="0" borderId="0" xfId="148" applyNumberFormat="1" applyFont="1" applyBorder="1" applyAlignment="1">
      <alignment/>
      <protection/>
    </xf>
    <xf numFmtId="49" fontId="6" fillId="0" borderId="22" xfId="148" applyNumberFormat="1" applyFont="1" applyBorder="1" applyAlignment="1">
      <alignment/>
      <protection/>
    </xf>
    <xf numFmtId="3" fontId="19" fillId="0" borderId="20" xfId="148" applyNumberFormat="1" applyFont="1" applyBorder="1" applyAlignment="1">
      <alignment horizontal="center" vertical="center"/>
      <protection/>
    </xf>
    <xf numFmtId="49" fontId="26" fillId="47" borderId="0" xfId="148" applyNumberFormat="1" applyFont="1" applyFill="1" applyAlignment="1">
      <alignment vertical="center"/>
      <protection/>
    </xf>
    <xf numFmtId="3" fontId="26" fillId="47" borderId="20" xfId="148" applyNumberFormat="1" applyFont="1" applyFill="1" applyBorder="1" applyAlignment="1">
      <alignment horizontal="center" vertical="center"/>
      <protection/>
    </xf>
    <xf numFmtId="3" fontId="90" fillId="0" borderId="20" xfId="148" applyNumberFormat="1" applyFont="1" applyBorder="1" applyAlignment="1">
      <alignment horizontal="center" vertical="center"/>
      <protection/>
    </xf>
    <xf numFmtId="0" fontId="5" fillId="0" borderId="19" xfId="148" applyFont="1" applyFill="1" applyBorder="1" applyAlignment="1">
      <alignment horizontal="center" vertical="center"/>
      <protection/>
    </xf>
    <xf numFmtId="49" fontId="6" fillId="0" borderId="19" xfId="146" applyNumberFormat="1" applyFont="1" applyFill="1" applyBorder="1" applyAlignment="1">
      <alignment horizontal="left" vertical="center"/>
      <protection/>
    </xf>
    <xf numFmtId="3" fontId="5" fillId="0" borderId="19" xfId="148" applyNumberFormat="1" applyFont="1" applyFill="1" applyBorder="1" applyAlignment="1">
      <alignment horizontal="center" vertical="center"/>
      <protection/>
    </xf>
    <xf numFmtId="3" fontId="19" fillId="0" borderId="19" xfId="148" applyNumberFormat="1" applyFont="1" applyFill="1" applyBorder="1" applyAlignment="1">
      <alignment horizontal="center" vertical="center"/>
      <protection/>
    </xf>
    <xf numFmtId="3" fontId="26" fillId="0" borderId="19" xfId="148" applyNumberFormat="1" applyFont="1" applyFill="1" applyBorder="1" applyAlignment="1">
      <alignment vertical="center"/>
      <protection/>
    </xf>
    <xf numFmtId="3" fontId="91" fillId="0" borderId="19" xfId="148" applyNumberFormat="1" applyFont="1" applyFill="1" applyBorder="1" applyAlignment="1">
      <alignment vertical="center"/>
      <protection/>
    </xf>
    <xf numFmtId="49" fontId="30" fillId="0" borderId="0" xfId="148" applyNumberFormat="1" applyFont="1" applyBorder="1" applyAlignment="1">
      <alignment/>
      <protection/>
    </xf>
    <xf numFmtId="49" fontId="28" fillId="0" borderId="0" xfId="148" applyNumberFormat="1" applyFont="1" applyBorder="1" applyAlignment="1">
      <alignment horizontal="center"/>
      <protection/>
    </xf>
    <xf numFmtId="49" fontId="28" fillId="0" borderId="0" xfId="148" applyNumberFormat="1" applyFont="1" applyAlignment="1">
      <alignment/>
      <protection/>
    </xf>
    <xf numFmtId="0" fontId="5" fillId="47" borderId="0" xfId="148" applyFont="1" applyFill="1" applyBorder="1" applyAlignment="1">
      <alignment/>
      <protection/>
    </xf>
    <xf numFmtId="49" fontId="92" fillId="0" borderId="0" xfId="148" applyNumberFormat="1" applyFont="1">
      <alignment/>
      <protection/>
    </xf>
    <xf numFmtId="49" fontId="93" fillId="0" borderId="0" xfId="148" applyNumberFormat="1" applyFont="1">
      <alignment/>
      <protection/>
    </xf>
    <xf numFmtId="49" fontId="94" fillId="0" borderId="0" xfId="148" applyNumberFormat="1" applyFont="1" applyAlignment="1">
      <alignment horizontal="center"/>
      <protection/>
    </xf>
    <xf numFmtId="49" fontId="25" fillId="47" borderId="0" xfId="146" applyNumberFormat="1" applyFont="1" applyFill="1" applyAlignment="1">
      <alignment/>
      <protection/>
    </xf>
    <xf numFmtId="49" fontId="79" fillId="0" borderId="0" xfId="148" applyNumberFormat="1" applyFont="1">
      <alignment/>
      <protection/>
    </xf>
    <xf numFmtId="49" fontId="30" fillId="0" borderId="0" xfId="148" applyNumberFormat="1" applyFont="1" applyBorder="1" applyAlignment="1">
      <alignment wrapText="1"/>
      <protection/>
    </xf>
    <xf numFmtId="49" fontId="82" fillId="0" borderId="0" xfId="148" applyNumberFormat="1" applyFont="1">
      <alignment/>
      <protection/>
    </xf>
    <xf numFmtId="49" fontId="77" fillId="0" borderId="0" xfId="148" applyNumberFormat="1" applyFont="1">
      <alignment/>
      <protection/>
    </xf>
    <xf numFmtId="49" fontId="14" fillId="0" borderId="0" xfId="148" applyNumberFormat="1" applyFont="1" applyFill="1" applyAlignment="1">
      <alignment wrapText="1"/>
      <protection/>
    </xf>
    <xf numFmtId="49" fontId="0" fillId="0" borderId="0" xfId="148" applyNumberFormat="1" applyFont="1" applyFill="1" applyBorder="1" applyAlignment="1">
      <alignment/>
      <protection/>
    </xf>
    <xf numFmtId="49" fontId="3" fillId="0" borderId="0" xfId="148" applyNumberFormat="1" applyFont="1" applyFill="1" applyBorder="1" applyAlignment="1">
      <alignment/>
      <protection/>
    </xf>
    <xf numFmtId="49" fontId="95" fillId="0" borderId="0" xfId="148" applyNumberFormat="1" applyFont="1" applyFill="1">
      <alignment/>
      <protection/>
    </xf>
    <xf numFmtId="49" fontId="26" fillId="0" borderId="0" xfId="148" applyNumberFormat="1" applyFont="1" applyFill="1" applyAlignment="1">
      <alignment horizontal="center"/>
      <protection/>
    </xf>
    <xf numFmtId="49" fontId="19" fillId="0" borderId="0" xfId="148" applyNumberFormat="1" applyFont="1" applyFill="1" applyBorder="1" applyAlignment="1">
      <alignment/>
      <protection/>
    </xf>
    <xf numFmtId="49" fontId="6" fillId="0" borderId="0" xfId="148" applyNumberFormat="1" applyFont="1" applyFill="1" applyBorder="1" applyAlignment="1">
      <alignment/>
      <protection/>
    </xf>
    <xf numFmtId="49" fontId="81" fillId="0" borderId="0" xfId="148" applyNumberFormat="1" applyFont="1" applyFill="1">
      <alignment/>
      <protection/>
    </xf>
    <xf numFmtId="49" fontId="81" fillId="0" borderId="0" xfId="148" applyNumberFormat="1" applyFont="1" applyFill="1" applyAlignment="1">
      <alignment/>
      <protection/>
    </xf>
    <xf numFmtId="49" fontId="19" fillId="0" borderId="27" xfId="148" applyNumberFormat="1" applyFont="1" applyFill="1" applyBorder="1" applyAlignment="1">
      <alignment horizontal="center" vertical="center"/>
      <protection/>
    </xf>
    <xf numFmtId="3" fontId="6" fillId="44" borderId="27" xfId="148" applyNumberFormat="1" applyFont="1" applyFill="1" applyBorder="1" applyAlignment="1">
      <alignment horizontal="center" vertical="center"/>
      <protection/>
    </xf>
    <xf numFmtId="3" fontId="6" fillId="44" borderId="23" xfId="148" applyNumberFormat="1" applyFont="1" applyFill="1" applyBorder="1" applyAlignment="1">
      <alignment horizontal="center" vertical="center"/>
      <protection/>
    </xf>
    <xf numFmtId="49" fontId="3" fillId="0" borderId="0" xfId="148" applyNumberFormat="1" applyFont="1" applyAlignment="1">
      <alignment horizontal="center"/>
      <protection/>
    </xf>
    <xf numFmtId="49" fontId="25" fillId="0" borderId="0" xfId="148" applyNumberFormat="1" applyFont="1">
      <alignment/>
      <protection/>
    </xf>
    <xf numFmtId="49" fontId="3" fillId="0" borderId="0" xfId="148" applyNumberFormat="1" applyFont="1">
      <alignment/>
      <protection/>
    </xf>
    <xf numFmtId="49" fontId="28" fillId="0" borderId="0" xfId="148" applyNumberFormat="1" applyFont="1">
      <alignment/>
      <protection/>
    </xf>
    <xf numFmtId="3" fontId="3" fillId="47" borderId="0" xfId="148" applyNumberFormat="1" applyFont="1" applyFill="1" applyBorder="1" applyAlignment="1">
      <alignment/>
      <protection/>
    </xf>
    <xf numFmtId="0" fontId="3" fillId="0" borderId="0" xfId="148" applyFont="1">
      <alignment/>
      <protection/>
    </xf>
    <xf numFmtId="0" fontId="4" fillId="0" borderId="0" xfId="148" applyFont="1" applyBorder="1" applyAlignment="1">
      <alignment horizontal="left"/>
      <protection/>
    </xf>
    <xf numFmtId="3" fontId="0" fillId="0" borderId="0" xfId="148" applyNumberFormat="1" applyFont="1" applyAlignment="1">
      <alignment horizontal="left"/>
      <protection/>
    </xf>
    <xf numFmtId="0" fontId="13" fillId="0" borderId="0" xfId="148" applyFont="1" applyBorder="1" applyAlignment="1">
      <alignment/>
      <protection/>
    </xf>
    <xf numFmtId="0" fontId="7" fillId="0" borderId="20" xfId="148" applyFont="1" applyFill="1" applyBorder="1" applyAlignment="1">
      <alignment horizontal="center" vertical="center" wrapText="1"/>
      <protection/>
    </xf>
    <xf numFmtId="0" fontId="3" fillId="0" borderId="0" xfId="148" applyFont="1" applyFill="1" applyBorder="1">
      <alignment/>
      <protection/>
    </xf>
    <xf numFmtId="0" fontId="3" fillId="0" borderId="0" xfId="148" applyFont="1" applyFill="1">
      <alignment/>
      <protection/>
    </xf>
    <xf numFmtId="3" fontId="18" fillId="0" borderId="20" xfId="148" applyNumberFormat="1" applyFont="1" applyBorder="1" applyAlignment="1">
      <alignment horizontal="center" vertical="center"/>
      <protection/>
    </xf>
    <xf numFmtId="0" fontId="0" fillId="0" borderId="0" xfId="148" applyFont="1" applyAlignment="1">
      <alignment horizontal="center" vertical="center"/>
      <protection/>
    </xf>
    <xf numFmtId="3" fontId="4" fillId="44" borderId="20" xfId="148" applyNumberFormat="1" applyFont="1" applyFill="1" applyBorder="1" applyAlignment="1">
      <alignment horizontal="center" vertical="center"/>
      <protection/>
    </xf>
    <xf numFmtId="0" fontId="3" fillId="0" borderId="0" xfId="148" applyFont="1" applyAlignment="1">
      <alignment vertical="center"/>
      <protection/>
    </xf>
    <xf numFmtId="9" fontId="3" fillId="0" borderId="0" xfId="155" applyFont="1" applyAlignment="1">
      <alignment vertical="center"/>
    </xf>
    <xf numFmtId="0" fontId="3" fillId="0" borderId="0" xfId="148" applyFont="1" applyAlignment="1">
      <alignment horizontal="center"/>
      <protection/>
    </xf>
    <xf numFmtId="0" fontId="25" fillId="0" borderId="0" xfId="148" applyFont="1">
      <alignment/>
      <protection/>
    </xf>
    <xf numFmtId="0" fontId="71" fillId="0" borderId="0" xfId="148" applyFont="1" applyAlignment="1">
      <alignment horizontal="center"/>
      <protection/>
    </xf>
    <xf numFmtId="49" fontId="51" fillId="0" borderId="0" xfId="148" applyNumberFormat="1" applyFont="1">
      <alignment/>
      <protection/>
    </xf>
    <xf numFmtId="49" fontId="96" fillId="0" borderId="0" xfId="148" applyNumberFormat="1" applyFont="1" applyBorder="1" applyAlignment="1">
      <alignment wrapText="1"/>
      <protection/>
    </xf>
    <xf numFmtId="0" fontId="30" fillId="0" borderId="0" xfId="148"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2" fillId="47" borderId="28" xfId="0" applyNumberFormat="1" applyFont="1" applyFill="1" applyBorder="1" applyAlignment="1">
      <alignment/>
    </xf>
    <xf numFmtId="3" fontId="4" fillId="47" borderId="25" xfId="144"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4" fillId="47" borderId="28" xfId="144"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4" fillId="47" borderId="29" xfId="144"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28" fillId="47" borderId="20" xfId="0" applyNumberFormat="1" applyFont="1" applyFill="1" applyBorder="1" applyAlignment="1">
      <alignment/>
    </xf>
    <xf numFmtId="3" fontId="28" fillId="47" borderId="20" xfId="144" applyNumberFormat="1" applyFont="1" applyFill="1" applyBorder="1" applyAlignment="1" applyProtection="1">
      <alignment horizontal="center" vertical="center"/>
      <protection/>
    </xf>
    <xf numFmtId="49" fontId="30" fillId="47" borderId="20" xfId="0" applyNumberFormat="1" applyFont="1" applyFill="1" applyBorder="1" applyAlignment="1">
      <alignment/>
    </xf>
    <xf numFmtId="3" fontId="30" fillId="47" borderId="20" xfId="144" applyNumberFormat="1" applyFont="1" applyFill="1" applyBorder="1" applyAlignment="1" applyProtection="1">
      <alignment horizontal="center" vertical="center"/>
      <protection/>
    </xf>
    <xf numFmtId="49" fontId="28" fillId="47" borderId="20" xfId="0" applyNumberFormat="1" applyFont="1" applyFill="1" applyBorder="1" applyAlignment="1">
      <alignment/>
    </xf>
    <xf numFmtId="49" fontId="51" fillId="47" borderId="20" xfId="0" applyNumberFormat="1" applyFont="1" applyFill="1" applyBorder="1" applyAlignment="1">
      <alignment/>
    </xf>
    <xf numFmtId="3" fontId="51" fillId="47" borderId="20" xfId="144" applyNumberFormat="1" applyFont="1" applyFill="1" applyBorder="1" applyAlignment="1" applyProtection="1">
      <alignment horizontal="center" vertical="center"/>
      <protection/>
    </xf>
    <xf numFmtId="10" fontId="28" fillId="0" borderId="20" xfId="136" applyNumberFormat="1" applyFont="1" applyFill="1" applyBorder="1" applyAlignment="1">
      <alignment horizontal="center" vertical="center"/>
      <protection/>
    </xf>
    <xf numFmtId="10" fontId="51" fillId="0" borderId="20" xfId="136" applyNumberFormat="1" applyFont="1" applyFill="1" applyBorder="1" applyAlignment="1">
      <alignment horizontal="center" vertical="center"/>
      <protection/>
    </xf>
    <xf numFmtId="49" fontId="0" fillId="47" borderId="20" xfId="0" applyNumberFormat="1" applyFill="1" applyBorder="1" applyAlignment="1">
      <alignment/>
    </xf>
    <xf numFmtId="49" fontId="20" fillId="47" borderId="20" xfId="0" applyNumberFormat="1" applyFont="1" applyFill="1" applyBorder="1" applyAlignment="1">
      <alignment/>
    </xf>
    <xf numFmtId="49" fontId="25" fillId="47" borderId="34" xfId="0" applyNumberFormat="1" applyFont="1" applyFill="1" applyBorder="1" applyAlignment="1">
      <alignment/>
    </xf>
    <xf numFmtId="49" fontId="25" fillId="47" borderId="32" xfId="0" applyNumberFormat="1" applyFont="1" applyFill="1" applyBorder="1" applyAlignment="1">
      <alignment/>
    </xf>
    <xf numFmtId="49" fontId="56" fillId="47" borderId="20" xfId="0" applyNumberFormat="1" applyFont="1" applyFill="1" applyBorder="1" applyAlignment="1">
      <alignment/>
    </xf>
    <xf numFmtId="10" fontId="56" fillId="0" borderId="20" xfId="136" applyNumberFormat="1" applyFont="1" applyFill="1" applyBorder="1" applyAlignment="1">
      <alignment horizontal="center" vertical="center"/>
      <protection/>
    </xf>
    <xf numFmtId="3" fontId="56" fillId="47" borderId="20" xfId="144" applyNumberFormat="1" applyFont="1" applyFill="1" applyBorder="1" applyAlignment="1" applyProtection="1">
      <alignment horizontal="center" vertical="center"/>
      <protection/>
    </xf>
    <xf numFmtId="49" fontId="99" fillId="47" borderId="20" xfId="0" applyNumberFormat="1" applyFont="1" applyFill="1" applyBorder="1" applyAlignment="1">
      <alignment/>
    </xf>
    <xf numFmtId="49" fontId="56" fillId="47" borderId="35" xfId="0" applyNumberFormat="1" applyFont="1" applyFill="1" applyBorder="1" applyAlignment="1">
      <alignment/>
    </xf>
    <xf numFmtId="3" fontId="56" fillId="47" borderId="19" xfId="144" applyNumberFormat="1" applyFont="1" applyFill="1" applyBorder="1" applyAlignment="1" applyProtection="1">
      <alignment horizontal="center" vertical="center"/>
      <protection/>
    </xf>
    <xf numFmtId="10" fontId="56" fillId="0" borderId="36" xfId="136" applyNumberFormat="1" applyFont="1" applyFill="1" applyBorder="1" applyAlignment="1">
      <alignment horizontal="center" vertical="center"/>
      <protection/>
    </xf>
    <xf numFmtId="49" fontId="0" fillId="47" borderId="27" xfId="0" applyNumberFormat="1" applyFont="1" applyFill="1" applyBorder="1" applyAlignment="1">
      <alignment/>
    </xf>
    <xf numFmtId="3" fontId="4" fillId="47" borderId="22" xfId="144" applyNumberFormat="1" applyFont="1" applyFill="1" applyBorder="1" applyAlignment="1" applyProtection="1">
      <alignment horizontal="center" vertical="center"/>
      <protection/>
    </xf>
    <xf numFmtId="3" fontId="4" fillId="47" borderId="37" xfId="144" applyNumberFormat="1" applyFont="1" applyFill="1" applyBorder="1" applyAlignment="1" applyProtection="1">
      <alignment horizontal="center" vertical="center"/>
      <protection/>
    </xf>
    <xf numFmtId="49" fontId="34" fillId="47" borderId="20" xfId="0" applyNumberFormat="1" applyFont="1" applyFill="1" applyBorder="1" applyAlignment="1">
      <alignment/>
    </xf>
    <xf numFmtId="49" fontId="0" fillId="0" borderId="0" xfId="0" applyNumberFormat="1" applyFont="1" applyFill="1" applyAlignment="1">
      <alignment/>
    </xf>
    <xf numFmtId="49" fontId="1" fillId="0" borderId="0" xfId="0" applyNumberFormat="1" applyFont="1" applyFill="1" applyBorder="1" applyAlignment="1">
      <alignment/>
    </xf>
    <xf numFmtId="49" fontId="7" fillId="0" borderId="0" xfId="0" applyNumberFormat="1" applyFont="1" applyFill="1" applyAlignment="1">
      <alignment/>
    </xf>
    <xf numFmtId="49" fontId="0" fillId="0" borderId="0" xfId="0" applyNumberFormat="1" applyFont="1" applyFill="1" applyBorder="1" applyAlignment="1">
      <alignment/>
    </xf>
    <xf numFmtId="49" fontId="18" fillId="0" borderId="0" xfId="0" applyNumberFormat="1" applyFont="1" applyFill="1" applyAlignment="1">
      <alignment/>
    </xf>
    <xf numFmtId="0" fontId="0" fillId="0" borderId="20" xfId="0" applyBorder="1" applyAlignment="1">
      <alignment/>
    </xf>
    <xf numFmtId="0" fontId="0" fillId="49" borderId="20" xfId="0" applyFill="1" applyBorder="1" applyAlignment="1">
      <alignment/>
    </xf>
    <xf numFmtId="0" fontId="0" fillId="0" borderId="38" xfId="0" applyFill="1" applyBorder="1" applyAlignment="1">
      <alignment/>
    </xf>
    <xf numFmtId="0" fontId="0" fillId="0" borderId="0" xfId="0" applyNumberFormat="1" applyFont="1" applyFill="1" applyAlignment="1">
      <alignment/>
    </xf>
    <xf numFmtId="0" fontId="28" fillId="0" borderId="0" xfId="0" applyNumberFormat="1" applyFont="1" applyFill="1" applyAlignment="1">
      <alignment/>
    </xf>
    <xf numFmtId="0" fontId="28" fillId="0" borderId="0" xfId="0" applyNumberFormat="1" applyFont="1" applyFill="1" applyAlignment="1">
      <alignment/>
    </xf>
    <xf numFmtId="0" fontId="28" fillId="0" borderId="0" xfId="0" applyNumberFormat="1" applyFont="1" applyFill="1" applyAlignment="1">
      <alignment wrapText="1"/>
    </xf>
    <xf numFmtId="0" fontId="28" fillId="0" borderId="0" xfId="0" applyNumberFormat="1" applyFont="1" applyFill="1" applyBorder="1" applyAlignment="1">
      <alignment horizontal="center" wrapText="1"/>
    </xf>
    <xf numFmtId="0" fontId="20" fillId="49" borderId="20" xfId="0" applyFont="1" applyFill="1" applyBorder="1" applyAlignment="1">
      <alignment/>
    </xf>
    <xf numFmtId="0" fontId="0" fillId="49" borderId="38" xfId="0" applyFont="1" applyFill="1" applyBorder="1" applyAlignment="1">
      <alignment/>
    </xf>
    <xf numFmtId="0" fontId="0" fillId="49" borderId="20" xfId="0" applyFont="1" applyFill="1" applyBorder="1" applyAlignment="1">
      <alignment/>
    </xf>
    <xf numFmtId="49" fontId="0" fillId="47" borderId="0" xfId="0" applyNumberFormat="1" applyFont="1" applyFill="1" applyAlignment="1">
      <alignment/>
    </xf>
    <xf numFmtId="49" fontId="0" fillId="47" borderId="0" xfId="0" applyNumberFormat="1" applyFont="1" applyFill="1" applyAlignment="1">
      <alignment/>
    </xf>
    <xf numFmtId="0" fontId="0" fillId="47" borderId="0" xfId="0" applyNumberFormat="1" applyFont="1" applyFill="1" applyAlignment="1">
      <alignment/>
    </xf>
    <xf numFmtId="49" fontId="13" fillId="0" borderId="0" xfId="0" applyNumberFormat="1" applyFont="1" applyFill="1" applyAlignment="1">
      <alignment/>
    </xf>
    <xf numFmtId="49" fontId="28" fillId="0" borderId="0" xfId="0" applyNumberFormat="1" applyFont="1" applyFill="1" applyAlignment="1">
      <alignment/>
    </xf>
    <xf numFmtId="0" fontId="25" fillId="0" borderId="0" xfId="0" applyNumberFormat="1" applyFont="1" applyFill="1" applyAlignment="1">
      <alignment/>
    </xf>
    <xf numFmtId="49" fontId="101" fillId="0" borderId="0" xfId="0" applyNumberFormat="1" applyFont="1" applyFill="1" applyBorder="1" applyAlignment="1">
      <alignment/>
    </xf>
    <xf numFmtId="0" fontId="25" fillId="0" borderId="0" xfId="0" applyNumberFormat="1" applyFont="1" applyFill="1" applyBorder="1" applyAlignment="1">
      <alignment horizontal="center" wrapText="1"/>
    </xf>
    <xf numFmtId="0" fontId="25" fillId="0" borderId="0" xfId="0" applyNumberFormat="1" applyFont="1" applyFill="1" applyBorder="1" applyAlignment="1">
      <alignment/>
    </xf>
    <xf numFmtId="49" fontId="102" fillId="0" borderId="0" xfId="0" applyNumberFormat="1" applyFont="1" applyFill="1" applyBorder="1" applyAlignment="1">
      <alignment/>
    </xf>
    <xf numFmtId="49" fontId="4" fillId="0" borderId="0" xfId="0" applyNumberFormat="1" applyFont="1" applyFill="1" applyBorder="1" applyAlignment="1">
      <alignment/>
    </xf>
    <xf numFmtId="49" fontId="13" fillId="0" borderId="0" xfId="0" applyNumberFormat="1" applyFont="1" applyFill="1" applyBorder="1" applyAlignment="1">
      <alignment/>
    </xf>
    <xf numFmtId="49" fontId="13" fillId="0" borderId="0" xfId="0" applyNumberFormat="1" applyFont="1" applyFill="1" applyBorder="1" applyAlignment="1">
      <alignment horizontal="center"/>
    </xf>
    <xf numFmtId="49" fontId="4" fillId="0" borderId="0" xfId="0" applyNumberFormat="1" applyFont="1" applyFill="1" applyAlignment="1">
      <alignment horizontal="center"/>
    </xf>
    <xf numFmtId="49" fontId="4" fillId="0" borderId="0" xfId="0" applyNumberFormat="1" applyFont="1" applyFill="1" applyAlignment="1">
      <alignment/>
    </xf>
    <xf numFmtId="0" fontId="4" fillId="0" borderId="0" xfId="0" applyNumberFormat="1" applyFont="1" applyFill="1" applyAlignment="1">
      <alignment wrapText="1"/>
    </xf>
    <xf numFmtId="0" fontId="0" fillId="0" borderId="0" xfId="0" applyNumberFormat="1" applyFont="1" applyFill="1" applyAlignment="1">
      <alignment/>
    </xf>
    <xf numFmtId="0" fontId="7" fillId="0" borderId="0" xfId="0" applyNumberFormat="1" applyFont="1" applyFill="1" applyAlignment="1">
      <alignment/>
    </xf>
    <xf numFmtId="49" fontId="2" fillId="0" borderId="0" xfId="0" applyNumberFormat="1" applyFont="1" applyFill="1" applyBorder="1" applyAlignment="1">
      <alignment/>
    </xf>
    <xf numFmtId="49" fontId="0" fillId="0" borderId="20" xfId="0" applyNumberFormat="1" applyFont="1" applyFill="1" applyBorder="1" applyAlignment="1">
      <alignment/>
    </xf>
    <xf numFmtId="49" fontId="0" fillId="0" borderId="0" xfId="0" applyNumberFormat="1" applyFont="1" applyFill="1" applyBorder="1" applyAlignment="1">
      <alignment/>
    </xf>
    <xf numFmtId="49" fontId="0" fillId="0" borderId="0" xfId="0" applyNumberFormat="1" applyFont="1" applyFill="1" applyAlignment="1">
      <alignment horizontal="center"/>
    </xf>
    <xf numFmtId="49" fontId="0" fillId="0" borderId="0" xfId="0" applyNumberFormat="1" applyFont="1" applyFill="1" applyAlignment="1">
      <alignment/>
    </xf>
    <xf numFmtId="49" fontId="15" fillId="0" borderId="0" xfId="0" applyNumberFormat="1" applyFont="1" applyFill="1" applyAlignment="1">
      <alignment/>
    </xf>
    <xf numFmtId="49" fontId="0" fillId="0" borderId="0" xfId="0" applyNumberFormat="1" applyFill="1" applyBorder="1" applyAlignment="1">
      <alignment/>
    </xf>
    <xf numFmtId="0" fontId="5" fillId="0" borderId="0" xfId="145" applyNumberFormat="1" applyFont="1" applyFill="1" applyBorder="1" applyAlignment="1" applyProtection="1">
      <alignment horizontal="center" vertical="center"/>
      <protection/>
    </xf>
    <xf numFmtId="49" fontId="4" fillId="47" borderId="0" xfId="0" applyNumberFormat="1" applyFont="1" applyFill="1" applyAlignment="1">
      <alignment wrapText="1"/>
    </xf>
    <xf numFmtId="49" fontId="4" fillId="47" borderId="0" xfId="0" applyNumberFormat="1" applyFont="1" applyFill="1" applyAlignment="1">
      <alignment/>
    </xf>
    <xf numFmtId="49" fontId="7" fillId="47" borderId="0" xfId="0" applyNumberFormat="1" applyFont="1" applyFill="1" applyAlignment="1">
      <alignment/>
    </xf>
    <xf numFmtId="49" fontId="14" fillId="47" borderId="0" xfId="0" applyNumberFormat="1" applyFont="1" applyFill="1" applyBorder="1" applyAlignment="1">
      <alignment horizontal="center" wrapText="1"/>
    </xf>
    <xf numFmtId="49" fontId="3" fillId="47" borderId="0" xfId="0" applyNumberFormat="1" applyFont="1" applyFill="1" applyBorder="1" applyAlignment="1">
      <alignment/>
    </xf>
    <xf numFmtId="49" fontId="15" fillId="47" borderId="0" xfId="0" applyNumberFormat="1" applyFont="1" applyFill="1" applyBorder="1" applyAlignment="1">
      <alignment horizontal="center" wrapText="1"/>
    </xf>
    <xf numFmtId="49" fontId="15" fillId="47" borderId="19" xfId="0" applyNumberFormat="1" applyFont="1" applyFill="1" applyBorder="1" applyAlignment="1">
      <alignment wrapText="1"/>
    </xf>
    <xf numFmtId="49" fontId="114" fillId="47" borderId="20" xfId="0" applyNumberFormat="1" applyFont="1" applyFill="1" applyBorder="1" applyAlignment="1" applyProtection="1">
      <alignment horizontal="center" vertical="center"/>
      <protection/>
    </xf>
    <xf numFmtId="49" fontId="3" fillId="47" borderId="0" xfId="0" applyNumberFormat="1" applyFont="1" applyFill="1" applyAlignment="1">
      <alignment/>
    </xf>
    <xf numFmtId="49" fontId="0" fillId="47" borderId="0" xfId="0" applyNumberFormat="1" applyFont="1" applyFill="1" applyAlignment="1">
      <alignment horizontal="center"/>
    </xf>
    <xf numFmtId="0" fontId="14" fillId="47" borderId="0" xfId="0" applyNumberFormat="1" applyFont="1" applyFill="1" applyBorder="1" applyAlignment="1">
      <alignment horizontal="center" wrapText="1"/>
    </xf>
    <xf numFmtId="0" fontId="0" fillId="47" borderId="0" xfId="0" applyNumberFormat="1" applyFont="1" applyFill="1" applyAlignment="1">
      <alignment/>
    </xf>
    <xf numFmtId="0" fontId="4" fillId="47" borderId="0" xfId="0" applyNumberFormat="1" applyFont="1" applyFill="1" applyAlignment="1">
      <alignment wrapText="1"/>
    </xf>
    <xf numFmtId="194" fontId="31" fillId="0" borderId="0" xfId="0" applyNumberFormat="1" applyFont="1" applyFill="1" applyAlignment="1">
      <alignment/>
    </xf>
    <xf numFmtId="49" fontId="5" fillId="47" borderId="20" xfId="0" applyNumberFormat="1" applyFont="1" applyFill="1" applyBorder="1" applyAlignment="1" applyProtection="1">
      <alignment vertical="center"/>
      <protection/>
    </xf>
    <xf numFmtId="3" fontId="105" fillId="0" borderId="0" xfId="0" applyNumberFormat="1" applyFont="1" applyFill="1" applyAlignment="1">
      <alignment wrapText="1"/>
    </xf>
    <xf numFmtId="0" fontId="105" fillId="0" borderId="0" xfId="0" applyNumberFormat="1" applyFont="1" applyFill="1" applyAlignment="1">
      <alignment/>
    </xf>
    <xf numFmtId="3" fontId="105" fillId="0" borderId="0" xfId="0" applyNumberFormat="1" applyFont="1" applyFill="1" applyAlignment="1">
      <alignment/>
    </xf>
    <xf numFmtId="0" fontId="29" fillId="0" borderId="0" xfId="0" applyNumberFormat="1" applyFont="1" applyFill="1" applyAlignment="1">
      <alignment horizontal="center"/>
    </xf>
    <xf numFmtId="0" fontId="100" fillId="0" borderId="0" xfId="0" applyNumberFormat="1" applyFont="1" applyFill="1" applyAlignment="1">
      <alignment/>
    </xf>
    <xf numFmtId="0" fontId="115" fillId="0" borderId="0" xfId="0" applyNumberFormat="1" applyFont="1" applyFill="1" applyAlignment="1">
      <alignment horizontal="center"/>
    </xf>
    <xf numFmtId="3" fontId="28" fillId="0" borderId="0" xfId="0" applyNumberFormat="1" applyFont="1" applyFill="1" applyBorder="1" applyAlignment="1">
      <alignment horizontal="center" wrapText="1"/>
    </xf>
    <xf numFmtId="3" fontId="0" fillId="0" borderId="0" xfId="0" applyNumberFormat="1" applyFont="1" applyFill="1" applyAlignment="1">
      <alignment/>
    </xf>
    <xf numFmtId="49" fontId="106" fillId="0" borderId="20" xfId="0" applyNumberFormat="1" applyFont="1" applyFill="1" applyBorder="1" applyAlignment="1" applyProtection="1">
      <alignment horizontal="center" vertical="center" wrapText="1"/>
      <protection/>
    </xf>
    <xf numFmtId="49" fontId="106" fillId="0" borderId="20" xfId="0" applyNumberFormat="1" applyFont="1" applyFill="1" applyBorder="1" applyAlignment="1">
      <alignment horizontal="center" vertical="center" wrapText="1"/>
    </xf>
    <xf numFmtId="194" fontId="103" fillId="47" borderId="20" xfId="99" applyNumberFormat="1" applyFont="1" applyFill="1" applyBorder="1" applyAlignment="1" applyProtection="1">
      <alignment horizontal="right" vertical="center"/>
      <protection/>
    </xf>
    <xf numFmtId="194" fontId="104" fillId="47" borderId="20" xfId="99" applyNumberFormat="1" applyFont="1" applyFill="1" applyBorder="1" applyAlignment="1" applyProtection="1">
      <alignment horizontal="center" vertical="center"/>
      <protection/>
    </xf>
    <xf numFmtId="3" fontId="103" fillId="0" borderId="20" xfId="145" applyNumberFormat="1" applyFont="1" applyFill="1" applyBorder="1" applyAlignment="1" applyProtection="1">
      <alignment horizontal="center" vertical="center"/>
      <protection/>
    </xf>
    <xf numFmtId="41" fontId="103" fillId="47" borderId="20" xfId="0" applyNumberFormat="1" applyFont="1" applyFill="1" applyBorder="1" applyAlignment="1" applyProtection="1">
      <alignment horizontal="center" vertical="center"/>
      <protection/>
    </xf>
    <xf numFmtId="49" fontId="100" fillId="0" borderId="20" xfId="0" applyNumberFormat="1" applyFont="1" applyFill="1" applyBorder="1" applyAlignment="1" applyProtection="1">
      <alignment horizontal="center" vertical="center" wrapText="1"/>
      <protection/>
    </xf>
    <xf numFmtId="49" fontId="100" fillId="0" borderId="20" xfId="0" applyNumberFormat="1" applyFont="1" applyFill="1" applyBorder="1" applyAlignment="1">
      <alignment horizontal="center" vertical="center" wrapText="1"/>
    </xf>
    <xf numFmtId="210" fontId="106" fillId="47" borderId="20" xfId="0" applyNumberFormat="1" applyFont="1" applyFill="1" applyBorder="1" applyAlignment="1">
      <alignment horizontal="center" vertical="center"/>
    </xf>
    <xf numFmtId="194" fontId="106" fillId="47" borderId="20" xfId="0" applyNumberFormat="1" applyFont="1" applyFill="1" applyBorder="1" applyAlignment="1" applyProtection="1">
      <alignment horizontal="center" vertical="center"/>
      <protection/>
    </xf>
    <xf numFmtId="49" fontId="116" fillId="47" borderId="20" xfId="0" applyNumberFormat="1" applyFont="1" applyFill="1" applyBorder="1" applyAlignment="1" applyProtection="1">
      <alignment horizontal="center" vertical="center"/>
      <protection/>
    </xf>
    <xf numFmtId="49" fontId="106" fillId="47" borderId="20" xfId="0" applyNumberFormat="1" applyFont="1" applyFill="1" applyBorder="1" applyAlignment="1" applyProtection="1">
      <alignment horizontal="center" vertical="center"/>
      <protection/>
    </xf>
    <xf numFmtId="49" fontId="106" fillId="47" borderId="20" xfId="0" applyNumberFormat="1" applyFont="1" applyFill="1" applyBorder="1" applyAlignment="1" applyProtection="1">
      <alignment vertical="center"/>
      <protection/>
    </xf>
    <xf numFmtId="49" fontId="117" fillId="47" borderId="20" xfId="0" applyNumberFormat="1" applyFont="1" applyFill="1" applyBorder="1" applyAlignment="1" applyProtection="1">
      <alignment horizontal="center" vertical="center"/>
      <protection/>
    </xf>
    <xf numFmtId="49" fontId="117" fillId="47" borderId="20" xfId="0" applyNumberFormat="1" applyFont="1" applyFill="1" applyBorder="1" applyAlignment="1" applyProtection="1">
      <alignment vertical="center"/>
      <protection/>
    </xf>
    <xf numFmtId="49" fontId="106" fillId="47" borderId="0" xfId="0" applyNumberFormat="1" applyFont="1" applyFill="1" applyAlignment="1">
      <alignment/>
    </xf>
    <xf numFmtId="3" fontId="5" fillId="47" borderId="20" xfId="0" applyNumberFormat="1" applyFont="1" applyFill="1" applyBorder="1" applyAlignment="1">
      <alignment horizontal="center"/>
    </xf>
    <xf numFmtId="194" fontId="28" fillId="0" borderId="0" xfId="0" applyNumberFormat="1" applyFont="1" applyFill="1" applyBorder="1" applyAlignment="1">
      <alignment horizontal="center" wrapText="1"/>
    </xf>
    <xf numFmtId="3" fontId="103" fillId="0" borderId="0" xfId="0" applyNumberFormat="1" applyFont="1" applyFill="1" applyBorder="1" applyAlignment="1">
      <alignment horizontal="center" wrapText="1"/>
    </xf>
    <xf numFmtId="3" fontId="8" fillId="0" borderId="0" xfId="0" applyNumberFormat="1" applyFont="1" applyFill="1" applyAlignment="1">
      <alignment/>
    </xf>
    <xf numFmtId="194" fontId="8" fillId="0" borderId="0" xfId="0" applyNumberFormat="1" applyFont="1" applyFill="1" applyBorder="1" applyAlignment="1">
      <alignment horizontal="center" wrapText="1"/>
    </xf>
    <xf numFmtId="3" fontId="103" fillId="0" borderId="0" xfId="0" applyNumberFormat="1" applyFont="1" applyFill="1" applyAlignment="1">
      <alignment/>
    </xf>
    <xf numFmtId="3" fontId="4" fillId="0" borderId="0" xfId="0" applyNumberFormat="1" applyFont="1" applyFill="1" applyAlignment="1">
      <alignment/>
    </xf>
    <xf numFmtId="194" fontId="8" fillId="50" borderId="20" xfId="0" applyNumberFormat="1" applyFont="1" applyFill="1" applyBorder="1" applyAlignment="1" applyProtection="1">
      <alignment horizontal="right" vertical="center"/>
      <protection/>
    </xf>
    <xf numFmtId="49" fontId="161" fillId="50" borderId="20" xfId="0" applyNumberFormat="1" applyFont="1" applyFill="1" applyBorder="1" applyAlignment="1" applyProtection="1">
      <alignment horizontal="center" vertical="center"/>
      <protection/>
    </xf>
    <xf numFmtId="49" fontId="161" fillId="50" borderId="20" xfId="0" applyNumberFormat="1" applyFont="1" applyFill="1" applyBorder="1" applyAlignment="1" applyProtection="1">
      <alignment vertical="center"/>
      <protection/>
    </xf>
    <xf numFmtId="194" fontId="161" fillId="50" borderId="20" xfId="0" applyNumberFormat="1" applyFont="1" applyFill="1" applyBorder="1" applyAlignment="1" applyProtection="1">
      <alignment horizontal="right" vertical="center"/>
      <protection/>
    </xf>
    <xf numFmtId="49" fontId="103" fillId="50" borderId="20" xfId="0" applyNumberFormat="1" applyFont="1" applyFill="1" applyBorder="1" applyAlignment="1" applyProtection="1">
      <alignment horizontal="center" vertical="center"/>
      <protection/>
    </xf>
    <xf numFmtId="194" fontId="103" fillId="50" borderId="20" xfId="0" applyNumberFormat="1" applyFont="1" applyFill="1" applyBorder="1" applyAlignment="1" applyProtection="1">
      <alignment horizontal="right" vertical="center"/>
      <protection/>
    </xf>
    <xf numFmtId="194" fontId="161" fillId="50" borderId="20" xfId="0" applyNumberFormat="1" applyFont="1" applyFill="1" applyBorder="1" applyAlignment="1">
      <alignment horizontal="right"/>
    </xf>
    <xf numFmtId="49" fontId="103" fillId="50" borderId="20" xfId="139" applyNumberFormat="1" applyFont="1" applyFill="1" applyBorder="1" applyAlignment="1" applyProtection="1">
      <alignment vertical="center"/>
      <protection/>
    </xf>
    <xf numFmtId="3" fontId="103" fillId="50" borderId="20" xfId="0" applyNumberFormat="1" applyFont="1" applyFill="1" applyBorder="1" applyAlignment="1" applyProtection="1">
      <alignment horizontal="center" vertical="center"/>
      <protection/>
    </xf>
    <xf numFmtId="0" fontId="103" fillId="50" borderId="20" xfId="139" applyFont="1" applyFill="1" applyBorder="1" applyAlignment="1">
      <alignment horizontal="left" vertical="center"/>
      <protection/>
    </xf>
    <xf numFmtId="3" fontId="162" fillId="50" borderId="20" xfId="0" applyNumberFormat="1" applyFont="1" applyFill="1" applyBorder="1" applyAlignment="1" applyProtection="1">
      <alignment horizontal="center" vertical="center"/>
      <protection/>
    </xf>
    <xf numFmtId="49" fontId="103" fillId="50" borderId="20" xfId="139" applyNumberFormat="1" applyFont="1" applyFill="1" applyBorder="1">
      <alignment/>
      <protection/>
    </xf>
    <xf numFmtId="41" fontId="103" fillId="50" borderId="20" xfId="99" applyNumberFormat="1" applyFont="1" applyFill="1" applyBorder="1" applyAlignment="1" applyProtection="1">
      <alignment horizontal="right" vertical="center"/>
      <protection/>
    </xf>
    <xf numFmtId="194" fontId="103" fillId="50" borderId="20" xfId="99" applyNumberFormat="1" applyFont="1" applyFill="1" applyBorder="1" applyAlignment="1" applyProtection="1">
      <alignment horizontal="center" vertical="center"/>
      <protection/>
    </xf>
    <xf numFmtId="43" fontId="103" fillId="50" borderId="20" xfId="99" applyFont="1" applyFill="1" applyBorder="1" applyAlignment="1" applyProtection="1">
      <alignment horizontal="right" vertical="center"/>
      <protection/>
    </xf>
    <xf numFmtId="49" fontId="103" fillId="50" borderId="20" xfId="0" applyNumberFormat="1" applyFont="1" applyFill="1" applyBorder="1" applyAlignment="1" applyProtection="1">
      <alignment horizontal="left" vertical="center"/>
      <protection/>
    </xf>
    <xf numFmtId="49" fontId="103" fillId="50" borderId="20" xfId="0" applyNumberFormat="1" applyFont="1" applyFill="1" applyBorder="1" applyAlignment="1" applyProtection="1">
      <alignment vertical="center"/>
      <protection/>
    </xf>
    <xf numFmtId="0" fontId="103" fillId="50" borderId="20" xfId="0" applyNumberFormat="1" applyFont="1" applyFill="1" applyBorder="1" applyAlignment="1" applyProtection="1">
      <alignment vertical="center"/>
      <protection/>
    </xf>
    <xf numFmtId="3" fontId="18" fillId="47" borderId="19" xfId="0" applyNumberFormat="1" applyFont="1" applyFill="1" applyBorder="1" applyAlignment="1">
      <alignment vertical="center"/>
    </xf>
    <xf numFmtId="49" fontId="110" fillId="0" borderId="20" xfId="0" applyNumberFormat="1" applyFont="1" applyFill="1" applyBorder="1" applyAlignment="1" applyProtection="1">
      <alignment horizontal="center" vertical="center"/>
      <protection/>
    </xf>
    <xf numFmtId="194" fontId="29" fillId="47" borderId="20" xfId="0" applyNumberFormat="1" applyFont="1" applyFill="1" applyBorder="1" applyAlignment="1" applyProtection="1">
      <alignment horizontal="right" vertical="center"/>
      <protection/>
    </xf>
    <xf numFmtId="210" fontId="29" fillId="47" borderId="20" xfId="0" applyNumberFormat="1" applyFont="1" applyFill="1" applyBorder="1" applyAlignment="1">
      <alignment horizontal="right" vertical="center"/>
    </xf>
    <xf numFmtId="194" fontId="163" fillId="50" borderId="20" xfId="0" applyNumberFormat="1" applyFont="1" applyFill="1" applyBorder="1" applyAlignment="1" applyProtection="1">
      <alignment horizontal="right" vertical="center"/>
      <protection/>
    </xf>
    <xf numFmtId="210" fontId="163" fillId="50" borderId="20" xfId="0" applyNumberFormat="1" applyFont="1" applyFill="1" applyBorder="1" applyAlignment="1">
      <alignment horizontal="right" vertical="center"/>
    </xf>
    <xf numFmtId="194" fontId="5" fillId="50" borderId="20" xfId="0" applyNumberFormat="1" applyFont="1" applyFill="1" applyBorder="1" applyAlignment="1" applyProtection="1">
      <alignment horizontal="right" vertical="center"/>
      <protection/>
    </xf>
    <xf numFmtId="194" fontId="163" fillId="50" borderId="20" xfId="0" applyNumberFormat="1" applyFont="1" applyFill="1" applyBorder="1" applyAlignment="1">
      <alignment horizontal="right" vertical="center"/>
    </xf>
    <xf numFmtId="210" fontId="5" fillId="50" borderId="20" xfId="0" applyNumberFormat="1" applyFont="1" applyFill="1" applyBorder="1" applyAlignment="1">
      <alignment horizontal="right" vertical="center"/>
    </xf>
    <xf numFmtId="194" fontId="163" fillId="47" borderId="20" xfId="0" applyNumberFormat="1" applyFont="1" applyFill="1" applyBorder="1" applyAlignment="1" applyProtection="1">
      <alignment horizontal="right" vertical="center"/>
      <protection/>
    </xf>
    <xf numFmtId="194" fontId="164" fillId="47" borderId="20" xfId="0" applyNumberFormat="1" applyFont="1" applyFill="1" applyBorder="1" applyAlignment="1" applyProtection="1">
      <alignment horizontal="right" vertical="center"/>
      <protection/>
    </xf>
    <xf numFmtId="194" fontId="5" fillId="50" borderId="20" xfId="137" applyNumberFormat="1" applyFont="1" applyFill="1" applyBorder="1" applyAlignment="1" applyProtection="1">
      <alignment horizontal="right" vertical="center"/>
      <protection/>
    </xf>
    <xf numFmtId="194" fontId="5" fillId="0" borderId="20" xfId="0" applyNumberFormat="1" applyFont="1" applyFill="1" applyBorder="1" applyAlignment="1" applyProtection="1">
      <alignment horizontal="right" vertical="center"/>
      <protection/>
    </xf>
    <xf numFmtId="1" fontId="5" fillId="47" borderId="20" xfId="0" applyNumberFormat="1" applyFont="1" applyFill="1" applyBorder="1" applyAlignment="1" applyProtection="1">
      <alignment horizontal="center" vertical="center"/>
      <protection/>
    </xf>
    <xf numFmtId="1" fontId="5" fillId="47" borderId="20" xfId="0" applyNumberFormat="1" applyFont="1" applyFill="1" applyBorder="1" applyAlignment="1" applyProtection="1">
      <alignment horizontal="right" vertical="center"/>
      <protection/>
    </xf>
    <xf numFmtId="194" fontId="5" fillId="0" borderId="20" xfId="99" applyNumberFormat="1" applyFont="1" applyBorder="1" applyAlignment="1" applyProtection="1">
      <alignment/>
      <protection locked="0"/>
    </xf>
    <xf numFmtId="194" fontId="5" fillId="50" borderId="20" xfId="0" applyNumberFormat="1" applyFont="1" applyFill="1" applyBorder="1" applyAlignment="1">
      <alignment horizontal="right" vertical="center"/>
    </xf>
    <xf numFmtId="3" fontId="5" fillId="47" borderId="20" xfId="0" applyNumberFormat="1" applyFont="1" applyFill="1" applyBorder="1" applyAlignment="1" applyProtection="1">
      <alignment horizontal="center" vertical="center"/>
      <protection/>
    </xf>
    <xf numFmtId="1" fontId="5" fillId="47" borderId="20" xfId="158" applyNumberFormat="1" applyFont="1" applyFill="1" applyBorder="1" applyAlignment="1" applyProtection="1">
      <alignment horizontal="center" vertical="center"/>
      <protection/>
    </xf>
    <xf numFmtId="1" fontId="5" fillId="47" borderId="20" xfId="0" applyNumberFormat="1" applyFont="1" applyFill="1" applyBorder="1" applyAlignment="1">
      <alignment horizontal="center" vertical="center"/>
    </xf>
    <xf numFmtId="3" fontId="5" fillId="47" borderId="20" xfId="158" applyNumberFormat="1" applyFont="1" applyFill="1" applyBorder="1" applyAlignment="1" applyProtection="1">
      <alignment horizontal="center" vertical="center"/>
      <protection/>
    </xf>
    <xf numFmtId="41" fontId="5" fillId="47" borderId="20" xfId="0" applyNumberFormat="1" applyFont="1" applyFill="1" applyBorder="1" applyAlignment="1" applyProtection="1">
      <alignment horizontal="center" vertical="center"/>
      <protection locked="0"/>
    </xf>
    <xf numFmtId="41" fontId="5" fillId="50" borderId="20" xfId="0" applyNumberFormat="1" applyFont="1" applyFill="1" applyBorder="1" applyAlignment="1" applyProtection="1">
      <alignment horizontal="center" vertical="center"/>
      <protection locked="0"/>
    </xf>
    <xf numFmtId="1" fontId="29" fillId="47" borderId="20" xfId="0" applyNumberFormat="1" applyFont="1" applyFill="1" applyBorder="1" applyAlignment="1" applyProtection="1">
      <alignment horizontal="center" vertical="center"/>
      <protection/>
    </xf>
    <xf numFmtId="49" fontId="108" fillId="0" borderId="21" xfId="0" applyNumberFormat="1" applyFont="1" applyFill="1" applyBorder="1" applyAlignment="1" applyProtection="1">
      <alignment horizontal="center" vertical="center"/>
      <protection/>
    </xf>
    <xf numFmtId="49" fontId="8" fillId="0" borderId="0" xfId="0" applyNumberFormat="1" applyFont="1" applyFill="1" applyBorder="1" applyAlignment="1">
      <alignment/>
    </xf>
    <xf numFmtId="194" fontId="113" fillId="0" borderId="0" xfId="0" applyNumberFormat="1" applyFont="1" applyFill="1" applyBorder="1" applyAlignment="1">
      <alignment/>
    </xf>
    <xf numFmtId="3" fontId="0" fillId="0" borderId="0" xfId="0" applyNumberFormat="1" applyFont="1" applyFill="1" applyBorder="1" applyAlignment="1">
      <alignment/>
    </xf>
    <xf numFmtId="49" fontId="108" fillId="0" borderId="20" xfId="0" applyNumberFormat="1" applyFont="1" applyFill="1" applyBorder="1" applyAlignment="1" applyProtection="1">
      <alignment horizontal="center" vertical="center"/>
      <protection/>
    </xf>
    <xf numFmtId="194" fontId="19" fillId="47" borderId="20" xfId="0" applyNumberFormat="1" applyFont="1" applyFill="1" applyBorder="1" applyAlignment="1" applyProtection="1">
      <alignment horizontal="right" vertical="center"/>
      <protection/>
    </xf>
    <xf numFmtId="194" fontId="5" fillId="47" borderId="20" xfId="0" applyNumberFormat="1" applyFont="1" applyFill="1" applyBorder="1" applyAlignment="1" applyProtection="1">
      <alignment horizontal="center" vertical="center" wrapText="1"/>
      <protection/>
    </xf>
    <xf numFmtId="194" fontId="104" fillId="47" borderId="20" xfId="0" applyNumberFormat="1" applyFont="1" applyFill="1" applyBorder="1" applyAlignment="1" applyProtection="1">
      <alignment horizontal="right" vertical="center"/>
      <protection/>
    </xf>
    <xf numFmtId="49" fontId="119" fillId="47" borderId="20" xfId="0" applyNumberFormat="1" applyFont="1" applyFill="1" applyBorder="1" applyAlignment="1" applyProtection="1">
      <alignment horizontal="center" vertical="center"/>
      <protection/>
    </xf>
    <xf numFmtId="49" fontId="119" fillId="47" borderId="20" xfId="0" applyNumberFormat="1" applyFont="1" applyFill="1" applyBorder="1" applyAlignment="1" applyProtection="1">
      <alignment vertical="center"/>
      <protection/>
    </xf>
    <xf numFmtId="49" fontId="120" fillId="47" borderId="20" xfId="0" applyNumberFormat="1" applyFont="1" applyFill="1" applyBorder="1" applyAlignment="1" applyProtection="1">
      <alignment horizontal="center" vertical="center"/>
      <protection/>
    </xf>
    <xf numFmtId="49" fontId="120" fillId="47" borderId="20" xfId="0" applyNumberFormat="1" applyFont="1" applyFill="1" applyBorder="1" applyAlignment="1" applyProtection="1">
      <alignment vertical="center"/>
      <protection/>
    </xf>
    <xf numFmtId="49" fontId="120" fillId="47" borderId="20" xfId="0" applyNumberFormat="1" applyFont="1" applyFill="1" applyBorder="1" applyAlignment="1">
      <alignment/>
    </xf>
    <xf numFmtId="194" fontId="103" fillId="47" borderId="20" xfId="0" applyNumberFormat="1" applyFont="1" applyFill="1" applyBorder="1" applyAlignment="1" applyProtection="1">
      <alignment horizontal="center" vertical="center"/>
      <protection/>
    </xf>
    <xf numFmtId="210" fontId="104" fillId="47" borderId="20" xfId="0" applyNumberFormat="1" applyFont="1" applyFill="1" applyBorder="1" applyAlignment="1">
      <alignment horizontal="right" vertical="center"/>
    </xf>
    <xf numFmtId="210" fontId="161" fillId="50" borderId="20" xfId="0" applyNumberFormat="1" applyFont="1" applyFill="1" applyBorder="1" applyAlignment="1">
      <alignment horizontal="right" vertical="center"/>
    </xf>
    <xf numFmtId="210" fontId="103" fillId="50" borderId="20" xfId="0" applyNumberFormat="1" applyFont="1" applyFill="1" applyBorder="1" applyAlignment="1">
      <alignment horizontal="right" vertical="center"/>
    </xf>
    <xf numFmtId="49" fontId="103" fillId="50" borderId="20" xfId="0" applyNumberFormat="1" applyFont="1" applyFill="1" applyBorder="1" applyAlignment="1">
      <alignment vertical="center"/>
    </xf>
    <xf numFmtId="194" fontId="161" fillId="50" borderId="20" xfId="0" applyNumberFormat="1" applyFont="1" applyFill="1" applyBorder="1" applyAlignment="1">
      <alignment horizontal="right" vertical="center"/>
    </xf>
    <xf numFmtId="194" fontId="121" fillId="47" borderId="20" xfId="99" applyNumberFormat="1" applyFont="1" applyFill="1" applyBorder="1" applyAlignment="1">
      <alignment horizontal="center"/>
    </xf>
    <xf numFmtId="41" fontId="103" fillId="47" borderId="20" xfId="0" applyNumberFormat="1" applyFont="1" applyFill="1" applyBorder="1" applyAlignment="1" applyProtection="1">
      <alignment horizontal="center" vertical="center"/>
      <protection locked="0"/>
    </xf>
    <xf numFmtId="49" fontId="165" fillId="50" borderId="20" xfId="0" applyNumberFormat="1" applyFont="1" applyFill="1" applyBorder="1" applyAlignment="1" applyProtection="1">
      <alignment horizontal="center" vertical="center"/>
      <protection/>
    </xf>
    <xf numFmtId="49" fontId="165" fillId="50" borderId="20" xfId="0" applyNumberFormat="1" applyFont="1" applyFill="1" applyBorder="1" applyAlignment="1" applyProtection="1">
      <alignment vertical="center"/>
      <protection/>
    </xf>
    <xf numFmtId="49" fontId="5" fillId="50" borderId="20" xfId="0" applyNumberFormat="1" applyFont="1" applyFill="1" applyBorder="1" applyAlignment="1" applyProtection="1">
      <alignment horizontal="center" vertical="center"/>
      <protection/>
    </xf>
    <xf numFmtId="49" fontId="5" fillId="50" borderId="20" xfId="0" applyNumberFormat="1" applyFont="1" applyFill="1" applyBorder="1" applyAlignment="1" applyProtection="1">
      <alignment vertical="center"/>
      <protection/>
    </xf>
    <xf numFmtId="49" fontId="5" fillId="50" borderId="20" xfId="0" applyNumberFormat="1" applyFont="1" applyFill="1" applyBorder="1" applyAlignment="1">
      <alignment/>
    </xf>
    <xf numFmtId="49" fontId="5" fillId="50" borderId="20" xfId="137" applyNumberFormat="1" applyFont="1" applyFill="1" applyBorder="1" applyAlignment="1" applyProtection="1">
      <alignment vertical="center"/>
      <protection/>
    </xf>
    <xf numFmtId="0" fontId="5" fillId="50" borderId="20" xfId="137" applyFont="1" applyFill="1" applyBorder="1" applyAlignment="1">
      <alignment vertical="center"/>
      <protection/>
    </xf>
    <xf numFmtId="49" fontId="5" fillId="50" borderId="20" xfId="137" applyNumberFormat="1" applyFont="1" applyFill="1" applyBorder="1" applyAlignment="1">
      <alignment vertical="center"/>
      <protection/>
    </xf>
    <xf numFmtId="0" fontId="5" fillId="50" borderId="20" xfId="0" applyNumberFormat="1" applyFont="1" applyFill="1" applyBorder="1" applyAlignment="1" applyProtection="1">
      <alignment vertical="center"/>
      <protection/>
    </xf>
    <xf numFmtId="194" fontId="105" fillId="47" borderId="20" xfId="0" applyNumberFormat="1" applyFont="1" applyFill="1" applyBorder="1" applyAlignment="1" applyProtection="1">
      <alignment horizontal="center" vertical="center"/>
      <protection/>
    </xf>
    <xf numFmtId="210" fontId="105" fillId="47" borderId="20" xfId="0" applyNumberFormat="1" applyFont="1" applyFill="1" applyBorder="1" applyAlignment="1">
      <alignment horizontal="center" vertical="center"/>
    </xf>
    <xf numFmtId="194" fontId="100" fillId="47" borderId="20" xfId="0" applyNumberFormat="1" applyFont="1" applyFill="1" applyBorder="1" applyAlignment="1" applyProtection="1">
      <alignment horizontal="center" vertical="center"/>
      <protection/>
    </xf>
    <xf numFmtId="210" fontId="100" fillId="47" borderId="20" xfId="0" applyNumberFormat="1" applyFont="1" applyFill="1" applyBorder="1" applyAlignment="1">
      <alignment horizontal="center" vertical="center"/>
    </xf>
    <xf numFmtId="41" fontId="5" fillId="47" borderId="20" xfId="0" applyNumberFormat="1" applyFont="1" applyFill="1" applyBorder="1" applyAlignment="1" applyProtection="1">
      <alignment horizontal="center" vertical="center"/>
      <protection/>
    </xf>
    <xf numFmtId="49" fontId="5" fillId="47" borderId="26" xfId="0" applyNumberFormat="1" applyFont="1" applyFill="1" applyBorder="1" applyAlignment="1" applyProtection="1">
      <alignment vertical="center"/>
      <protection/>
    </xf>
    <xf numFmtId="194" fontId="164" fillId="50" borderId="20" xfId="0" applyNumberFormat="1" applyFont="1" applyFill="1" applyBorder="1" applyAlignment="1" applyProtection="1">
      <alignment horizontal="right" vertical="center"/>
      <protection/>
    </xf>
    <xf numFmtId="1" fontId="5" fillId="50" borderId="20" xfId="0" applyNumberFormat="1" applyFont="1" applyFill="1" applyBorder="1" applyAlignment="1" applyProtection="1">
      <alignment horizontal="center" vertical="center"/>
      <protection/>
    </xf>
    <xf numFmtId="49" fontId="163" fillId="50" borderId="20" xfId="0" applyNumberFormat="1" applyFont="1" applyFill="1" applyBorder="1" applyAlignment="1" applyProtection="1">
      <alignment vertical="center"/>
      <protection/>
    </xf>
    <xf numFmtId="49" fontId="100" fillId="47" borderId="21" xfId="0" applyNumberFormat="1" applyFont="1" applyFill="1" applyBorder="1" applyAlignment="1">
      <alignment horizontal="center" vertical="center" wrapText="1"/>
    </xf>
    <xf numFmtId="49" fontId="100" fillId="47" borderId="23" xfId="0" applyNumberFormat="1" applyFont="1" applyFill="1" applyBorder="1" applyAlignment="1">
      <alignment horizontal="center" vertical="center" wrapText="1"/>
    </xf>
    <xf numFmtId="49" fontId="0" fillId="0" borderId="0" xfId="0" applyNumberFormat="1" applyFont="1" applyFill="1" applyBorder="1" applyAlignment="1">
      <alignment horizontal="center" wrapText="1"/>
    </xf>
    <xf numFmtId="49" fontId="7" fillId="0" borderId="26"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3" fillId="0" borderId="0" xfId="0" applyNumberFormat="1" applyFont="1" applyFill="1" applyAlignment="1">
      <alignment horizontal="center" wrapText="1"/>
    </xf>
    <xf numFmtId="49" fontId="7" fillId="0" borderId="21" xfId="0" applyNumberFormat="1" applyFont="1" applyFill="1" applyBorder="1" applyAlignment="1">
      <alignment horizontal="center" vertical="center" wrapText="1"/>
    </xf>
    <xf numFmtId="0" fontId="4" fillId="0" borderId="38" xfId="0"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13" fillId="0" borderId="0" xfId="0" applyNumberFormat="1" applyFont="1" applyFill="1" applyAlignment="1">
      <alignment horizontal="left" wrapText="1"/>
    </xf>
    <xf numFmtId="49" fontId="6" fillId="0" borderId="26"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49" fontId="15" fillId="0" borderId="0" xfId="0" applyNumberFormat="1" applyFont="1" applyFill="1" applyBorder="1" applyAlignment="1">
      <alignment horizontal="center" wrapText="1"/>
    </xf>
    <xf numFmtId="49" fontId="13" fillId="0" borderId="0" xfId="0" applyNumberFormat="1" applyFont="1" applyFill="1" applyAlignment="1">
      <alignment/>
    </xf>
    <xf numFmtId="49" fontId="15" fillId="0" borderId="19" xfId="0" applyNumberFormat="1" applyFont="1" applyFill="1" applyBorder="1" applyAlignment="1">
      <alignment horizontal="center"/>
    </xf>
    <xf numFmtId="49" fontId="14" fillId="0" borderId="0" xfId="0" applyNumberFormat="1" applyFont="1" applyFill="1" applyBorder="1" applyAlignment="1">
      <alignment horizontal="center"/>
    </xf>
    <xf numFmtId="49" fontId="18" fillId="0" borderId="0" xfId="0" applyNumberFormat="1" applyFont="1" applyFill="1" applyAlignment="1">
      <alignment horizontal="center"/>
    </xf>
    <xf numFmtId="0" fontId="7" fillId="0" borderId="35" xfId="0" applyNumberFormat="1" applyFont="1" applyFill="1" applyBorder="1" applyAlignment="1">
      <alignment horizontal="center" vertical="center" wrapText="1"/>
    </xf>
    <xf numFmtId="0" fontId="7" fillId="0" borderId="36" xfId="0" applyNumberFormat="1"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0" fontId="7" fillId="0" borderId="39" xfId="0" applyNumberFormat="1" applyFont="1" applyFill="1" applyBorder="1" applyAlignment="1">
      <alignment horizontal="center" vertical="center" wrapText="1"/>
    </xf>
    <xf numFmtId="49" fontId="7" fillId="0" borderId="26" xfId="0" applyNumberFormat="1" applyFont="1" applyFill="1" applyBorder="1" applyAlignment="1">
      <alignment horizontal="center" vertical="distributed" wrapText="1"/>
    </xf>
    <xf numFmtId="0" fontId="4" fillId="0" borderId="25" xfId="0" applyFont="1" applyFill="1" applyBorder="1" applyAlignment="1">
      <alignment horizontal="center" vertical="distributed"/>
    </xf>
    <xf numFmtId="49" fontId="7" fillId="0" borderId="40" xfId="0" applyNumberFormat="1" applyFont="1" applyFill="1" applyBorder="1" applyAlignment="1">
      <alignment horizontal="center" vertical="center" wrapText="1"/>
    </xf>
    <xf numFmtId="0" fontId="25" fillId="0" borderId="0" xfId="146" applyFont="1" applyAlignment="1">
      <alignment horizontal="center"/>
      <protection/>
    </xf>
    <xf numFmtId="49" fontId="25" fillId="47" borderId="0" xfId="146" applyNumberFormat="1" applyFont="1" applyFill="1" applyAlignment="1">
      <alignment horizontal="center"/>
      <protection/>
    </xf>
    <xf numFmtId="49" fontId="25" fillId="0" borderId="0" xfId="146" applyNumberFormat="1" applyFont="1" applyBorder="1" applyAlignment="1">
      <alignment horizontal="center" wrapText="1"/>
      <protection/>
    </xf>
    <xf numFmtId="49" fontId="7" fillId="0" borderId="26" xfId="146" applyNumberFormat="1" applyFont="1" applyFill="1" applyBorder="1" applyAlignment="1">
      <alignment horizontal="center" vertical="center" wrapText="1"/>
      <protection/>
    </xf>
    <xf numFmtId="49" fontId="7" fillId="0" borderId="25" xfId="146" applyNumberFormat="1" applyFont="1" applyFill="1" applyBorder="1" applyAlignment="1">
      <alignment horizontal="center" vertical="center" wrapText="1"/>
      <protection/>
    </xf>
    <xf numFmtId="49" fontId="27" fillId="0" borderId="25" xfId="146" applyNumberFormat="1" applyFont="1" applyFill="1" applyBorder="1" applyAlignment="1">
      <alignment horizontal="center" vertical="center" wrapText="1"/>
      <protection/>
    </xf>
    <xf numFmtId="0" fontId="7" fillId="0" borderId="35" xfId="146" applyNumberFormat="1" applyFont="1" applyBorder="1" applyAlignment="1">
      <alignment horizontal="center" vertical="center" wrapText="1"/>
      <protection/>
    </xf>
    <xf numFmtId="0" fontId="7" fillId="0" borderId="36" xfId="146" applyNumberFormat="1" applyFont="1" applyBorder="1" applyAlignment="1">
      <alignment horizontal="center" vertical="center" wrapText="1"/>
      <protection/>
    </xf>
    <xf numFmtId="0" fontId="7" fillId="0" borderId="24" xfId="146" applyNumberFormat="1" applyFont="1" applyBorder="1" applyAlignment="1">
      <alignment horizontal="center" vertical="center" wrapText="1"/>
      <protection/>
    </xf>
    <xf numFmtId="0" fontId="7" fillId="0" borderId="39" xfId="146" applyNumberFormat="1" applyFont="1" applyBorder="1" applyAlignment="1">
      <alignment horizontal="center" vertical="center" wrapText="1"/>
      <protection/>
    </xf>
    <xf numFmtId="49" fontId="7" fillId="44" borderId="26" xfId="146" applyNumberFormat="1" applyFont="1" applyFill="1" applyBorder="1" applyAlignment="1">
      <alignment horizontal="center" vertical="center"/>
      <protection/>
    </xf>
    <xf numFmtId="49" fontId="7" fillId="44" borderId="25" xfId="146" applyNumberFormat="1" applyFont="1" applyFill="1" applyBorder="1" applyAlignment="1">
      <alignment horizontal="center" vertical="center"/>
      <protection/>
    </xf>
    <xf numFmtId="0" fontId="55" fillId="3" borderId="26" xfId="146" applyNumberFormat="1" applyFont="1" applyFill="1" applyBorder="1" applyAlignment="1">
      <alignment horizontal="center" vertical="center" wrapText="1"/>
      <protection/>
    </xf>
    <xf numFmtId="0" fontId="55" fillId="3" borderId="25" xfId="146" applyNumberFormat="1" applyFont="1" applyFill="1" applyBorder="1" applyAlignment="1">
      <alignment horizontal="center" vertical="center" wrapText="1"/>
      <protection/>
    </xf>
    <xf numFmtId="49" fontId="3" fillId="0" borderId="0" xfId="146" applyNumberFormat="1" applyFont="1" applyBorder="1" applyAlignment="1">
      <alignment horizontal="left" wrapText="1"/>
      <protection/>
    </xf>
    <xf numFmtId="49" fontId="0" fillId="0" borderId="0" xfId="146" applyNumberFormat="1" applyFont="1" applyBorder="1" applyAlignment="1">
      <alignment horizontal="left" wrapText="1"/>
      <protection/>
    </xf>
    <xf numFmtId="49" fontId="7" fillId="0" borderId="26" xfId="146" applyNumberFormat="1" applyFont="1" applyBorder="1" applyAlignment="1">
      <alignment horizontal="center" vertical="center" wrapText="1"/>
      <protection/>
    </xf>
    <xf numFmtId="49" fontId="7" fillId="0" borderId="40" xfId="146" applyNumberFormat="1" applyFont="1" applyBorder="1" applyAlignment="1">
      <alignment horizontal="center" vertical="center" wrapText="1"/>
      <protection/>
    </xf>
    <xf numFmtId="49" fontId="7" fillId="0" borderId="25" xfId="146" applyNumberFormat="1" applyFont="1" applyBorder="1" applyAlignment="1">
      <alignment horizontal="center" vertical="center" wrapText="1"/>
      <protection/>
    </xf>
    <xf numFmtId="49" fontId="18" fillId="0" borderId="22" xfId="146" applyNumberFormat="1" applyFont="1" applyFill="1" applyBorder="1" applyAlignment="1">
      <alignment horizontal="center" vertical="center"/>
      <protection/>
    </xf>
    <xf numFmtId="49" fontId="7" fillId="0" borderId="20" xfId="146" applyNumberFormat="1" applyFont="1" applyFill="1" applyBorder="1" applyAlignment="1">
      <alignment horizontal="center" vertical="center" wrapText="1"/>
      <protection/>
    </xf>
    <xf numFmtId="49" fontId="18" fillId="0" borderId="0" xfId="146" applyNumberFormat="1" applyFont="1" applyAlignment="1">
      <alignment horizontal="left"/>
      <protection/>
    </xf>
    <xf numFmtId="49" fontId="14" fillId="47" borderId="0" xfId="146" applyNumberFormat="1" applyFont="1" applyFill="1" applyAlignment="1">
      <alignment horizontal="center" vertical="center" wrapText="1"/>
      <protection/>
    </xf>
    <xf numFmtId="49" fontId="3" fillId="0" borderId="0" xfId="146" applyNumberFormat="1" applyFont="1" applyAlignment="1">
      <alignment horizontal="left"/>
      <protection/>
    </xf>
    <xf numFmtId="49" fontId="0" fillId="0" borderId="0" xfId="146" applyNumberFormat="1" applyFont="1" applyAlignment="1">
      <alignment horizontal="left"/>
      <protection/>
    </xf>
    <xf numFmtId="49" fontId="32" fillId="0" borderId="0" xfId="146" applyNumberFormat="1" applyFont="1" applyAlignment="1">
      <alignment horizontal="center"/>
      <protection/>
    </xf>
    <xf numFmtId="49" fontId="28" fillId="0" borderId="0" xfId="146" applyNumberFormat="1" applyFont="1" applyAlignment="1">
      <alignment horizontal="center" wrapText="1"/>
      <protection/>
    </xf>
    <xf numFmtId="49" fontId="25" fillId="0" borderId="0" xfId="146" applyNumberFormat="1" applyFont="1" applyAlignment="1">
      <alignment horizontal="center"/>
      <protection/>
    </xf>
    <xf numFmtId="0" fontId="16" fillId="0" borderId="20" xfId="146" applyNumberFormat="1" applyFont="1" applyBorder="1" applyAlignment="1">
      <alignment horizontal="center" vertical="center" wrapText="1"/>
      <protection/>
    </xf>
    <xf numFmtId="49" fontId="30" fillId="0" borderId="0" xfId="146" applyNumberFormat="1" applyFont="1" applyBorder="1" applyAlignment="1">
      <alignment horizontal="center" wrapText="1"/>
      <protection/>
    </xf>
    <xf numFmtId="0" fontId="54" fillId="3" borderId="26" xfId="146" applyNumberFormat="1" applyFont="1" applyFill="1" applyBorder="1" applyAlignment="1">
      <alignment horizontal="center" vertical="center" wrapText="1"/>
      <protection/>
    </xf>
    <xf numFmtId="0" fontId="54" fillId="3" borderId="25" xfId="146" applyNumberFormat="1" applyFont="1" applyFill="1" applyBorder="1" applyAlignment="1">
      <alignment horizontal="center" vertical="center" wrapText="1"/>
      <protection/>
    </xf>
    <xf numFmtId="49" fontId="0" fillId="3" borderId="35" xfId="146" applyNumberFormat="1" applyFont="1" applyFill="1" applyBorder="1" applyAlignment="1">
      <alignment horizontal="center"/>
      <protection/>
    </xf>
    <xf numFmtId="49" fontId="0" fillId="3" borderId="19" xfId="146" applyNumberFormat="1" applyFont="1" applyFill="1" applyBorder="1" applyAlignment="1">
      <alignment horizontal="center"/>
      <protection/>
    </xf>
    <xf numFmtId="49" fontId="0" fillId="3" borderId="36" xfId="146" applyNumberFormat="1" applyFont="1" applyFill="1" applyBorder="1" applyAlignment="1">
      <alignment horizontal="center"/>
      <protection/>
    </xf>
    <xf numFmtId="3" fontId="33" fillId="47" borderId="38" xfId="146" applyNumberFormat="1" applyFont="1" applyFill="1" applyBorder="1" applyAlignment="1" applyProtection="1">
      <alignment horizontal="center" vertical="center" wrapText="1"/>
      <protection/>
    </xf>
    <xf numFmtId="3" fontId="33" fillId="47" borderId="23" xfId="146" applyNumberFormat="1" applyFont="1" applyFill="1" applyBorder="1" applyAlignment="1" applyProtection="1">
      <alignment horizontal="center" vertical="center" wrapText="1"/>
      <protection/>
    </xf>
    <xf numFmtId="49" fontId="7" fillId="0" borderId="20" xfId="146" applyNumberFormat="1" applyFont="1" applyFill="1" applyBorder="1" applyAlignment="1" applyProtection="1">
      <alignment horizontal="center" vertical="center" wrapText="1"/>
      <protection/>
    </xf>
    <xf numFmtId="3" fontId="7" fillId="47" borderId="21" xfId="146" applyNumberFormat="1" applyFont="1" applyFill="1" applyBorder="1" applyAlignment="1" applyProtection="1">
      <alignment horizontal="center" vertical="center" wrapText="1"/>
      <protection/>
    </xf>
    <xf numFmtId="3" fontId="7" fillId="47" borderId="23" xfId="146" applyNumberFormat="1" applyFont="1" applyFill="1" applyBorder="1" applyAlignment="1" applyProtection="1">
      <alignment horizontal="center" vertical="center" wrapText="1"/>
      <protection/>
    </xf>
    <xf numFmtId="49" fontId="64" fillId="0" borderId="0" xfId="146" applyNumberFormat="1" applyFont="1" applyBorder="1" applyAlignment="1">
      <alignment horizontal="center" wrapText="1"/>
      <protection/>
    </xf>
    <xf numFmtId="49" fontId="39" fillId="0" borderId="0" xfId="146" applyNumberFormat="1" applyFont="1" applyBorder="1" applyAlignment="1">
      <alignment horizontal="center" wrapText="1"/>
      <protection/>
    </xf>
    <xf numFmtId="49" fontId="15" fillId="0" borderId="0" xfId="146" applyNumberFormat="1" applyFont="1" applyFill="1" applyBorder="1" applyAlignment="1">
      <alignment horizontal="center" vertical="center" wrapText="1"/>
      <protection/>
    </xf>
    <xf numFmtId="49" fontId="13" fillId="0" borderId="0" xfId="146" applyNumberFormat="1" applyFont="1" applyFill="1" applyAlignment="1">
      <alignment horizontal="left" wrapText="1"/>
      <protection/>
    </xf>
    <xf numFmtId="49" fontId="13" fillId="0" borderId="0" xfId="146" applyNumberFormat="1" applyFont="1" applyFill="1" applyAlignment="1">
      <alignment horizontal="center" wrapText="1"/>
      <protection/>
    </xf>
    <xf numFmtId="0" fontId="3" fillId="0" borderId="0" xfId="146" applyFont="1" applyAlignment="1">
      <alignment horizontal="center"/>
      <protection/>
    </xf>
    <xf numFmtId="49" fontId="3" fillId="47" borderId="0" xfId="146" applyNumberFormat="1" applyFont="1" applyFill="1" applyAlignment="1">
      <alignment horizontal="center"/>
      <protection/>
    </xf>
    <xf numFmtId="49" fontId="23" fillId="0" borderId="0" xfId="146" applyNumberFormat="1" applyFont="1" applyFill="1" applyBorder="1" applyAlignment="1">
      <alignment horizontal="center" wrapText="1"/>
      <protection/>
    </xf>
    <xf numFmtId="49" fontId="15" fillId="0" borderId="0" xfId="146" applyNumberFormat="1" applyFont="1" applyFill="1" applyBorder="1" applyAlignment="1">
      <alignment horizontal="center" wrapText="1"/>
      <protection/>
    </xf>
    <xf numFmtId="49" fontId="70" fillId="0" borderId="0" xfId="146" applyNumberFormat="1" applyFont="1" applyFill="1" applyAlignment="1">
      <alignment horizontal="center"/>
      <protection/>
    </xf>
    <xf numFmtId="49" fontId="18" fillId="0" borderId="0" xfId="146" applyNumberFormat="1" applyFont="1" applyFill="1" applyAlignment="1">
      <alignment horizontal="center"/>
      <protection/>
    </xf>
    <xf numFmtId="49" fontId="0" fillId="0" borderId="0" xfId="146" applyNumberFormat="1" applyFont="1" applyFill="1" applyBorder="1" applyAlignment="1">
      <alignment horizontal="left"/>
      <protection/>
    </xf>
    <xf numFmtId="49" fontId="3" fillId="0" borderId="0" xfId="146" applyNumberFormat="1" applyFont="1" applyFill="1" applyBorder="1" applyAlignment="1">
      <alignment horizontal="left"/>
      <protection/>
    </xf>
    <xf numFmtId="49" fontId="3" fillId="0" borderId="0" xfId="146" applyNumberFormat="1" applyFont="1" applyFill="1" applyBorder="1" applyAlignment="1">
      <alignment horizontal="left" wrapText="1"/>
      <protection/>
    </xf>
    <xf numFmtId="49" fontId="0" fillId="0" borderId="0" xfId="146" applyNumberFormat="1" applyFont="1" applyFill="1" applyBorder="1" applyAlignment="1">
      <alignment horizontal="left" wrapText="1"/>
      <protection/>
    </xf>
    <xf numFmtId="49" fontId="6" fillId="0" borderId="20" xfId="146" applyNumberFormat="1" applyFont="1" applyFill="1" applyBorder="1" applyAlignment="1">
      <alignment horizontal="center" vertical="center" wrapText="1"/>
      <protection/>
    </xf>
    <xf numFmtId="49" fontId="6" fillId="0" borderId="22" xfId="146" applyNumberFormat="1" applyFont="1" applyFill="1" applyBorder="1" applyAlignment="1">
      <alignment horizontal="center" vertical="center" wrapText="1"/>
      <protection/>
    </xf>
    <xf numFmtId="49" fontId="6" fillId="0" borderId="40" xfId="146" applyNumberFormat="1" applyFont="1" applyFill="1" applyBorder="1" applyAlignment="1">
      <alignment horizontal="center" vertical="center" wrapText="1"/>
      <protection/>
    </xf>
    <xf numFmtId="49" fontId="6" fillId="0" borderId="25" xfId="146" applyNumberFormat="1" applyFont="1" applyFill="1" applyBorder="1" applyAlignment="1">
      <alignment horizontal="center" vertical="center" wrapText="1"/>
      <protection/>
    </xf>
    <xf numFmtId="49" fontId="3" fillId="0" borderId="20" xfId="146" applyNumberFormat="1" applyFont="1" applyFill="1" applyBorder="1" applyAlignment="1">
      <alignment horizontal="center"/>
      <protection/>
    </xf>
    <xf numFmtId="49" fontId="66" fillId="3" borderId="26" xfId="146" applyNumberFormat="1" applyFont="1" applyFill="1" applyBorder="1" applyAlignment="1">
      <alignment horizontal="center" vertical="center" wrapText="1"/>
      <protection/>
    </xf>
    <xf numFmtId="49" fontId="66" fillId="3" borderId="25" xfId="146" applyNumberFormat="1" applyFont="1" applyFill="1" applyBorder="1" applyAlignment="1">
      <alignment horizontal="center" vertical="center" wrapText="1"/>
      <protection/>
    </xf>
    <xf numFmtId="49" fontId="67" fillId="3" borderId="26" xfId="146" applyNumberFormat="1" applyFont="1" applyFill="1" applyBorder="1" applyAlignment="1">
      <alignment horizontal="center" vertical="center" wrapText="1"/>
      <protection/>
    </xf>
    <xf numFmtId="49" fontId="67" fillId="3" borderId="25" xfId="146" applyNumberFormat="1" applyFont="1" applyFill="1" applyBorder="1" applyAlignment="1">
      <alignment horizontal="center" vertical="center" wrapText="1"/>
      <protection/>
    </xf>
    <xf numFmtId="49" fontId="7" fillId="44" borderId="26" xfId="146" applyNumberFormat="1" applyFont="1" applyFill="1" applyBorder="1" applyAlignment="1">
      <alignment horizontal="center"/>
      <protection/>
    </xf>
    <xf numFmtId="49" fontId="7" fillId="44" borderId="25" xfId="146" applyNumberFormat="1" applyFont="1" applyFill="1" applyBorder="1" applyAlignment="1">
      <alignment horizontal="center"/>
      <protection/>
    </xf>
    <xf numFmtId="49" fontId="21" fillId="0" borderId="26" xfId="146" applyNumberFormat="1" applyFont="1" applyFill="1" applyBorder="1" applyAlignment="1">
      <alignment horizontal="center" vertical="center" wrapText="1"/>
      <protection/>
    </xf>
    <xf numFmtId="49" fontId="21" fillId="0" borderId="25" xfId="146" applyNumberFormat="1" applyFont="1" applyFill="1" applyBorder="1" applyAlignment="1">
      <alignment horizontal="center" vertical="center" wrapText="1"/>
      <protection/>
    </xf>
    <xf numFmtId="0" fontId="6" fillId="0" borderId="35" xfId="146" applyNumberFormat="1" applyFont="1" applyFill="1" applyBorder="1" applyAlignment="1">
      <alignment horizontal="center" vertical="center" wrapText="1"/>
      <protection/>
    </xf>
    <xf numFmtId="0" fontId="6" fillId="0" borderId="36" xfId="146" applyNumberFormat="1" applyFont="1" applyFill="1" applyBorder="1" applyAlignment="1">
      <alignment horizontal="center" vertical="center" wrapText="1"/>
      <protection/>
    </xf>
    <xf numFmtId="0" fontId="6" fillId="0" borderId="24" xfId="146" applyNumberFormat="1" applyFont="1" applyFill="1" applyBorder="1" applyAlignment="1">
      <alignment horizontal="center" vertical="center" wrapText="1"/>
      <protection/>
    </xf>
    <xf numFmtId="0" fontId="6" fillId="0" borderId="39" xfId="146" applyNumberFormat="1" applyFont="1" applyFill="1" applyBorder="1" applyAlignment="1">
      <alignment horizontal="center" vertical="center" wrapText="1"/>
      <protection/>
    </xf>
    <xf numFmtId="0" fontId="6" fillId="0" borderId="27" xfId="146" applyNumberFormat="1" applyFont="1" applyFill="1" applyBorder="1" applyAlignment="1">
      <alignment horizontal="center" vertical="center" wrapText="1"/>
      <protection/>
    </xf>
    <xf numFmtId="0" fontId="6" fillId="0" borderId="37" xfId="146" applyNumberFormat="1" applyFont="1" applyFill="1" applyBorder="1" applyAlignment="1">
      <alignment horizontal="center" vertical="center" wrapText="1"/>
      <protection/>
    </xf>
    <xf numFmtId="49" fontId="6" fillId="0" borderId="26" xfId="146" applyNumberFormat="1" applyFont="1" applyFill="1" applyBorder="1" applyAlignment="1">
      <alignment horizontal="center" vertical="center" wrapText="1"/>
      <protection/>
    </xf>
    <xf numFmtId="49" fontId="6" fillId="0" borderId="38" xfId="146" applyNumberFormat="1" applyFont="1" applyFill="1" applyBorder="1" applyAlignment="1">
      <alignment horizontal="center" vertical="center" wrapText="1"/>
      <protection/>
    </xf>
    <xf numFmtId="49" fontId="6" fillId="0" borderId="23" xfId="146" applyNumberFormat="1" applyFont="1" applyFill="1" applyBorder="1" applyAlignment="1">
      <alignment horizontal="center" vertical="center" wrapText="1"/>
      <protection/>
    </xf>
    <xf numFmtId="49" fontId="3" fillId="0" borderId="0" xfId="146" applyNumberFormat="1" applyFont="1" applyFill="1" applyAlignment="1">
      <alignment horizontal="left"/>
      <protection/>
    </xf>
    <xf numFmtId="49" fontId="18" fillId="0" borderId="0" xfId="146" applyNumberFormat="1" applyFont="1" applyFill="1" applyBorder="1" applyAlignment="1">
      <alignment horizontal="left"/>
      <protection/>
    </xf>
    <xf numFmtId="49" fontId="0" fillId="0" borderId="0" xfId="146" applyNumberFormat="1" applyFont="1" applyFill="1" applyAlignment="1">
      <alignment horizontal="justify" wrapText="1"/>
      <protection/>
    </xf>
    <xf numFmtId="49" fontId="3" fillId="0" borderId="0" xfId="146" applyNumberFormat="1" applyFont="1" applyFill="1" applyAlignment="1">
      <alignment horizontal="center" vertical="top" wrapText="1"/>
      <protection/>
    </xf>
    <xf numFmtId="49" fontId="30" fillId="0" borderId="0" xfId="146" applyNumberFormat="1" applyFont="1" applyBorder="1" applyAlignment="1">
      <alignment horizontal="center"/>
      <protection/>
    </xf>
    <xf numFmtId="49" fontId="25" fillId="0" borderId="0" xfId="146" applyNumberFormat="1" applyFont="1" applyBorder="1" applyAlignment="1">
      <alignment horizontal="center"/>
      <protection/>
    </xf>
    <xf numFmtId="49" fontId="7" fillId="0" borderId="35" xfId="146" applyNumberFormat="1" applyFont="1" applyFill="1" applyBorder="1" applyAlignment="1">
      <alignment horizontal="center" vertical="center" wrapText="1"/>
      <protection/>
    </xf>
    <xf numFmtId="49" fontId="7" fillId="0" borderId="36" xfId="146" applyNumberFormat="1" applyFont="1" applyFill="1" applyBorder="1" applyAlignment="1">
      <alignment horizontal="center" vertical="center" wrapText="1"/>
      <protection/>
    </xf>
    <xf numFmtId="49" fontId="7" fillId="0" borderId="24" xfId="146" applyNumberFormat="1" applyFont="1" applyFill="1" applyBorder="1" applyAlignment="1">
      <alignment horizontal="center" vertical="center" wrapText="1"/>
      <protection/>
    </xf>
    <xf numFmtId="49" fontId="7" fillId="0" borderId="39" xfId="146" applyNumberFormat="1" applyFont="1" applyFill="1" applyBorder="1" applyAlignment="1">
      <alignment horizontal="center" vertical="center" wrapText="1"/>
      <protection/>
    </xf>
    <xf numFmtId="49" fontId="7" fillId="0" borderId="27" xfId="146" applyNumberFormat="1" applyFont="1" applyFill="1" applyBorder="1" applyAlignment="1">
      <alignment horizontal="center" vertical="center" wrapText="1"/>
      <protection/>
    </xf>
    <xf numFmtId="49" fontId="7" fillId="0" borderId="37" xfId="146" applyNumberFormat="1" applyFont="1" applyFill="1" applyBorder="1" applyAlignment="1">
      <alignment horizontal="center" vertical="center" wrapText="1"/>
      <protection/>
    </xf>
    <xf numFmtId="49" fontId="13" fillId="0" borderId="0" xfId="146" applyNumberFormat="1" applyFont="1" applyBorder="1" applyAlignment="1">
      <alignment wrapText="1"/>
      <protection/>
    </xf>
    <xf numFmtId="49" fontId="13" fillId="0" borderId="0" xfId="146" applyNumberFormat="1" applyFont="1" applyBorder="1" applyAlignment="1">
      <alignment horizontal="center" wrapText="1"/>
      <protection/>
    </xf>
    <xf numFmtId="49" fontId="7" fillId="44" borderId="26" xfId="146" applyNumberFormat="1" applyFont="1" applyFill="1" applyBorder="1" applyAlignment="1">
      <alignment horizontal="center" vertical="center" wrapText="1"/>
      <protection/>
    </xf>
    <xf numFmtId="49" fontId="7" fillId="44" borderId="25" xfId="146" applyNumberFormat="1" applyFont="1" applyFill="1" applyBorder="1" applyAlignment="1">
      <alignment horizontal="center" vertical="center" wrapText="1"/>
      <protection/>
    </xf>
    <xf numFmtId="49" fontId="16" fillId="0" borderId="26" xfId="146" applyNumberFormat="1" applyFont="1" applyBorder="1" applyAlignment="1">
      <alignment horizontal="center" wrapText="1"/>
      <protection/>
    </xf>
    <xf numFmtId="49" fontId="16" fillId="0" borderId="25" xfId="146" applyNumberFormat="1" applyFont="1" applyBorder="1" applyAlignment="1">
      <alignment horizontal="center" wrapText="1"/>
      <protection/>
    </xf>
    <xf numFmtId="49" fontId="28" fillId="0" borderId="0" xfId="146" applyNumberFormat="1" applyFont="1" applyBorder="1" applyAlignment="1">
      <alignment horizontal="center" wrapText="1"/>
      <protection/>
    </xf>
    <xf numFmtId="49" fontId="28" fillId="0" borderId="0" xfId="146" applyNumberFormat="1" applyFont="1" applyAlignment="1">
      <alignment horizontal="center"/>
      <protection/>
    </xf>
    <xf numFmtId="49" fontId="0" fillId="0" borderId="0" xfId="146" applyNumberFormat="1" applyFont="1" applyAlignment="1">
      <alignment horizontal="left" wrapText="1"/>
      <protection/>
    </xf>
    <xf numFmtId="49" fontId="3" fillId="0" borderId="0" xfId="146" applyNumberFormat="1" applyFont="1" applyAlignment="1">
      <alignment horizontal="left" wrapText="1"/>
      <protection/>
    </xf>
    <xf numFmtId="49" fontId="0" fillId="0" borderId="0" xfId="146" applyNumberFormat="1" applyFont="1" applyAlignment="1">
      <alignment/>
      <protection/>
    </xf>
    <xf numFmtId="49" fontId="14" fillId="0" borderId="0" xfId="146" applyNumberFormat="1" applyFont="1" applyAlignment="1">
      <alignment horizontal="center" wrapText="1"/>
      <protection/>
    </xf>
    <xf numFmtId="49" fontId="18" fillId="0" borderId="22" xfId="146" applyNumberFormat="1" applyFont="1" applyBorder="1" applyAlignment="1">
      <alignment horizontal="left"/>
      <protection/>
    </xf>
    <xf numFmtId="49" fontId="18" fillId="0" borderId="0" xfId="146" applyNumberFormat="1" applyFont="1" applyAlignment="1">
      <alignment horizontal="center"/>
      <protection/>
    </xf>
    <xf numFmtId="49" fontId="55" fillId="3" borderId="26" xfId="146" applyNumberFormat="1" applyFont="1" applyFill="1" applyBorder="1" applyAlignment="1">
      <alignment horizontal="center" wrapText="1"/>
      <protection/>
    </xf>
    <xf numFmtId="49" fontId="55" fillId="3" borderId="25" xfId="146" applyNumberFormat="1" applyFont="1" applyFill="1" applyBorder="1" applyAlignment="1">
      <alignment horizontal="center" wrapText="1"/>
      <protection/>
    </xf>
    <xf numFmtId="49" fontId="54" fillId="3" borderId="26" xfId="146" applyNumberFormat="1" applyFont="1" applyFill="1" applyBorder="1" applyAlignment="1">
      <alignment horizontal="center" wrapText="1"/>
      <protection/>
    </xf>
    <xf numFmtId="49" fontId="54" fillId="3" borderId="25" xfId="146" applyNumberFormat="1" applyFont="1" applyFill="1" applyBorder="1" applyAlignment="1">
      <alignment horizontal="center" wrapText="1"/>
      <protection/>
    </xf>
    <xf numFmtId="49" fontId="3" fillId="0" borderId="20" xfId="146" applyNumberFormat="1" applyFont="1" applyBorder="1" applyAlignment="1">
      <alignment horizontal="center"/>
      <protection/>
    </xf>
    <xf numFmtId="49" fontId="18" fillId="0" borderId="0" xfId="146" applyNumberFormat="1" applyFont="1" applyBorder="1" applyAlignment="1">
      <alignment horizontal="left"/>
      <protection/>
    </xf>
    <xf numFmtId="49" fontId="3" fillId="0" borderId="20" xfId="146" applyNumberFormat="1" applyFont="1" applyFill="1" applyBorder="1" applyAlignment="1">
      <alignment horizontal="center" vertical="center" wrapText="1"/>
      <protection/>
    </xf>
    <xf numFmtId="49" fontId="20" fillId="0" borderId="20" xfId="146" applyNumberFormat="1" applyFont="1" applyFill="1" applyBorder="1" applyAlignment="1">
      <alignment horizontal="center" vertical="center" wrapText="1"/>
      <protection/>
    </xf>
    <xf numFmtId="49" fontId="75" fillId="4" borderId="21" xfId="148" applyNumberFormat="1" applyFont="1" applyFill="1" applyBorder="1" applyAlignment="1">
      <alignment horizontal="center" vertical="center" wrapText="1"/>
      <protection/>
    </xf>
    <xf numFmtId="49" fontId="75" fillId="4" borderId="38" xfId="148" applyNumberFormat="1" applyFont="1" applyFill="1" applyBorder="1" applyAlignment="1">
      <alignment horizontal="center" vertical="center" wrapText="1"/>
      <protection/>
    </xf>
    <xf numFmtId="49" fontId="75" fillId="4" borderId="23" xfId="148" applyNumberFormat="1" applyFont="1" applyFill="1" applyBorder="1" applyAlignment="1">
      <alignment horizontal="center" vertical="center" wrapText="1"/>
      <protection/>
    </xf>
    <xf numFmtId="49" fontId="0" fillId="0" borderId="0" xfId="148" applyNumberFormat="1" applyFont="1" applyAlignment="1">
      <alignment horizontal="left"/>
      <protection/>
    </xf>
    <xf numFmtId="49" fontId="83" fillId="0" borderId="26" xfId="148" applyNumberFormat="1" applyFont="1" applyBorder="1" applyAlignment="1">
      <alignment horizontal="center" vertical="center" wrapText="1"/>
      <protection/>
    </xf>
    <xf numFmtId="49" fontId="83" fillId="0" borderId="25" xfId="148" applyNumberFormat="1" applyFont="1" applyBorder="1" applyAlignment="1">
      <alignment horizontal="center" vertical="center" wrapText="1"/>
      <protection/>
    </xf>
    <xf numFmtId="49" fontId="30" fillId="0" borderId="0" xfId="148" applyNumberFormat="1" applyFont="1" applyBorder="1" applyAlignment="1">
      <alignment horizontal="center" wrapText="1"/>
      <protection/>
    </xf>
    <xf numFmtId="49" fontId="6" fillId="0" borderId="40" xfId="148" applyNumberFormat="1" applyFont="1" applyFill="1" applyBorder="1" applyAlignment="1">
      <alignment horizontal="center" vertical="center"/>
      <protection/>
    </xf>
    <xf numFmtId="49" fontId="6" fillId="0" borderId="20" xfId="148" applyNumberFormat="1" applyFont="1" applyFill="1" applyBorder="1" applyAlignment="1">
      <alignment horizontal="center" vertical="center" wrapText="1"/>
      <protection/>
    </xf>
    <xf numFmtId="49" fontId="6" fillId="0" borderId="21" xfId="148" applyNumberFormat="1" applyFont="1" applyFill="1" applyBorder="1" applyAlignment="1">
      <alignment horizontal="center" vertical="center" wrapText="1"/>
      <protection/>
    </xf>
    <xf numFmtId="49" fontId="6" fillId="0" borderId="38" xfId="148" applyNumberFormat="1" applyFont="1" applyFill="1" applyBorder="1" applyAlignment="1">
      <alignment horizontal="center" vertical="center" wrapText="1"/>
      <protection/>
    </xf>
    <xf numFmtId="49" fontId="6" fillId="0" borderId="23" xfId="148" applyNumberFormat="1" applyFont="1" applyFill="1" applyBorder="1" applyAlignment="1">
      <alignment horizontal="center" vertical="center" wrapText="1"/>
      <protection/>
    </xf>
    <xf numFmtId="49" fontId="13" fillId="0" borderId="0" xfId="148" applyNumberFormat="1" applyFont="1" applyAlignment="1">
      <alignment horizontal="center"/>
      <protection/>
    </xf>
    <xf numFmtId="49" fontId="30" fillId="0" borderId="0" xfId="148" applyNumberFormat="1" applyFont="1" applyBorder="1" applyAlignment="1">
      <alignment horizontal="center"/>
      <protection/>
    </xf>
    <xf numFmtId="49" fontId="85" fillId="3" borderId="26" xfId="148" applyNumberFormat="1" applyFont="1" applyFill="1" applyBorder="1" applyAlignment="1">
      <alignment horizontal="center" vertical="center" wrapText="1"/>
      <protection/>
    </xf>
    <xf numFmtId="49" fontId="85" fillId="3" borderId="25" xfId="148" applyNumberFormat="1" applyFont="1" applyFill="1" applyBorder="1" applyAlignment="1">
      <alignment horizontal="center" vertical="center" wrapText="1"/>
      <protection/>
    </xf>
    <xf numFmtId="49" fontId="28" fillId="0" borderId="0" xfId="148" applyNumberFormat="1" applyFont="1" applyAlignment="1">
      <alignment horizontal="center"/>
      <protection/>
    </xf>
    <xf numFmtId="0" fontId="25" fillId="47" borderId="0" xfId="148" applyFont="1" applyFill="1" applyBorder="1" applyAlignment="1">
      <alignment horizontal="center"/>
      <protection/>
    </xf>
    <xf numFmtId="49" fontId="30" fillId="0" borderId="0" xfId="148" applyNumberFormat="1" applyFont="1" applyAlignment="1">
      <alignment horizontal="center"/>
      <protection/>
    </xf>
    <xf numFmtId="49" fontId="25" fillId="0" borderId="0" xfId="148" applyNumberFormat="1" applyFont="1" applyBorder="1" applyAlignment="1">
      <alignment horizontal="center" wrapText="1"/>
      <protection/>
    </xf>
    <xf numFmtId="49" fontId="6" fillId="0" borderId="26" xfId="148" applyNumberFormat="1" applyFont="1" applyBorder="1" applyAlignment="1">
      <alignment horizontal="center" vertical="center" wrapText="1"/>
      <protection/>
    </xf>
    <xf numFmtId="49" fontId="6" fillId="0" borderId="25" xfId="148" applyNumberFormat="1" applyFont="1" applyBorder="1" applyAlignment="1">
      <alignment horizontal="center" vertical="center" wrapText="1"/>
      <protection/>
    </xf>
    <xf numFmtId="49" fontId="25" fillId="0" borderId="0" xfId="148" applyNumberFormat="1" applyFont="1" applyBorder="1" applyAlignment="1">
      <alignment horizontal="center"/>
      <protection/>
    </xf>
    <xf numFmtId="49" fontId="3" fillId="0" borderId="0" xfId="148" applyNumberFormat="1" applyFont="1" applyBorder="1" applyAlignment="1">
      <alignment horizontal="left"/>
      <protection/>
    </xf>
    <xf numFmtId="49" fontId="6" fillId="0" borderId="35" xfId="148" applyNumberFormat="1" applyFont="1" applyFill="1" applyBorder="1" applyAlignment="1">
      <alignment horizontal="center" vertical="center"/>
      <protection/>
    </xf>
    <xf numFmtId="49" fontId="6" fillId="0" borderId="36" xfId="148" applyNumberFormat="1" applyFont="1" applyFill="1" applyBorder="1" applyAlignment="1">
      <alignment horizontal="center" vertical="center"/>
      <protection/>
    </xf>
    <xf numFmtId="49" fontId="6" fillId="0" borderId="24" xfId="148" applyNumberFormat="1" applyFont="1" applyFill="1" applyBorder="1" applyAlignment="1">
      <alignment horizontal="center" vertical="center"/>
      <protection/>
    </xf>
    <xf numFmtId="49" fontId="6" fillId="0" borderId="39" xfId="148" applyNumberFormat="1" applyFont="1" applyFill="1" applyBorder="1" applyAlignment="1">
      <alignment horizontal="center" vertical="center"/>
      <protection/>
    </xf>
    <xf numFmtId="49" fontId="6" fillId="0" borderId="27" xfId="148" applyNumberFormat="1" applyFont="1" applyFill="1" applyBorder="1" applyAlignment="1">
      <alignment horizontal="center" vertical="center"/>
      <protection/>
    </xf>
    <xf numFmtId="49" fontId="6" fillId="0" borderId="37" xfId="148" applyNumberFormat="1" applyFont="1" applyFill="1" applyBorder="1" applyAlignment="1">
      <alignment horizontal="center" vertical="center"/>
      <protection/>
    </xf>
    <xf numFmtId="49" fontId="14" fillId="0" borderId="0" xfId="148" applyNumberFormat="1" applyFont="1" applyFill="1" applyAlignment="1">
      <alignment horizontal="center" wrapText="1"/>
      <protection/>
    </xf>
    <xf numFmtId="49" fontId="14" fillId="0" borderId="0" xfId="148" applyNumberFormat="1" applyFont="1" applyAlignment="1">
      <alignment horizontal="center"/>
      <protection/>
    </xf>
    <xf numFmtId="49" fontId="4" fillId="0" borderId="0" xfId="148" applyNumberFormat="1" applyFont="1" applyAlignment="1">
      <alignment horizontal="left"/>
      <protection/>
    </xf>
    <xf numFmtId="49" fontId="6" fillId="0" borderId="26" xfId="148" applyNumberFormat="1" applyFont="1" applyFill="1" applyBorder="1" applyAlignment="1">
      <alignment horizontal="center" vertical="center"/>
      <protection/>
    </xf>
    <xf numFmtId="49" fontId="3" fillId="0" borderId="0" xfId="148" applyNumberFormat="1" applyFont="1" applyFill="1" applyAlignment="1">
      <alignment horizontal="left"/>
      <protection/>
    </xf>
    <xf numFmtId="49" fontId="32" fillId="0" borderId="0" xfId="148" applyNumberFormat="1" applyFont="1" applyAlignment="1">
      <alignment horizontal="center"/>
      <protection/>
    </xf>
    <xf numFmtId="49" fontId="18" fillId="0" borderId="0" xfId="148" applyNumberFormat="1" applyFont="1" applyBorder="1" applyAlignment="1">
      <alignment horizontal="left"/>
      <protection/>
    </xf>
    <xf numFmtId="49" fontId="6" fillId="0" borderId="26" xfId="148" applyNumberFormat="1" applyFont="1" applyFill="1" applyBorder="1" applyAlignment="1">
      <alignment horizontal="center" vertical="center" wrapText="1"/>
      <protection/>
    </xf>
    <xf numFmtId="49" fontId="84" fillId="3" borderId="26" xfId="148" applyNumberFormat="1" applyFont="1" applyFill="1" applyBorder="1" applyAlignment="1">
      <alignment horizontal="center" vertical="center" wrapText="1"/>
      <protection/>
    </xf>
    <xf numFmtId="49" fontId="84" fillId="3" borderId="25" xfId="148" applyNumberFormat="1" applyFont="1" applyFill="1" applyBorder="1" applyAlignment="1">
      <alignment horizontal="center" vertical="center" wrapText="1"/>
      <protection/>
    </xf>
    <xf numFmtId="49" fontId="6" fillId="0" borderId="25" xfId="148" applyNumberFormat="1" applyFont="1" applyFill="1" applyBorder="1" applyAlignment="1">
      <alignment horizontal="center" vertical="center" wrapText="1"/>
      <protection/>
    </xf>
    <xf numFmtId="0" fontId="67" fillId="3" borderId="26" xfId="148" applyFont="1" applyFill="1" applyBorder="1" applyAlignment="1">
      <alignment horizontal="center" vertical="center" wrapText="1"/>
      <protection/>
    </xf>
    <xf numFmtId="0" fontId="67" fillId="3" borderId="25" xfId="148" applyFont="1" applyFill="1" applyBorder="1" applyAlignment="1">
      <alignment horizontal="center" vertical="center" wrapText="1"/>
      <protection/>
    </xf>
    <xf numFmtId="0" fontId="87" fillId="0" borderId="0" xfId="148" applyFont="1" applyAlignment="1">
      <alignment horizontal="center"/>
      <protection/>
    </xf>
    <xf numFmtId="0" fontId="6" fillId="0" borderId="26" xfId="148" applyFont="1" applyBorder="1" applyAlignment="1">
      <alignment horizontal="center" vertical="center" wrapText="1"/>
      <protection/>
    </xf>
    <xf numFmtId="0" fontId="6" fillId="0" borderId="25" xfId="148" applyFont="1" applyBorder="1" applyAlignment="1">
      <alignment horizontal="center" vertical="center" wrapText="1"/>
      <protection/>
    </xf>
    <xf numFmtId="0" fontId="6" fillId="0" borderId="20" xfId="148" applyFont="1" applyBorder="1" applyAlignment="1">
      <alignment horizontal="center" vertical="center" wrapText="1"/>
      <protection/>
    </xf>
    <xf numFmtId="0" fontId="6" fillId="0" borderId="21" xfId="148" applyFont="1" applyBorder="1" applyAlignment="1">
      <alignment horizontal="center" vertical="center" wrapText="1"/>
      <protection/>
    </xf>
    <xf numFmtId="0" fontId="6" fillId="0" borderId="38" xfId="148" applyFont="1" applyBorder="1" applyAlignment="1">
      <alignment horizontal="center" vertical="center" wrapText="1"/>
      <protection/>
    </xf>
    <xf numFmtId="0" fontId="6" fillId="0" borderId="23" xfId="148" applyFont="1" applyBorder="1" applyAlignment="1">
      <alignment horizontal="center" vertical="center" wrapText="1"/>
      <protection/>
    </xf>
    <xf numFmtId="0" fontId="21" fillId="0" borderId="26" xfId="148" applyFont="1" applyBorder="1" applyAlignment="1">
      <alignment horizontal="center" vertical="center" wrapText="1"/>
      <protection/>
    </xf>
    <xf numFmtId="0" fontId="21" fillId="0" borderId="25" xfId="148" applyFont="1" applyBorder="1" applyAlignment="1">
      <alignment horizontal="center" vertical="center" wrapText="1"/>
      <protection/>
    </xf>
    <xf numFmtId="49" fontId="6" fillId="0" borderId="19" xfId="148" applyNumberFormat="1" applyFont="1" applyFill="1" applyBorder="1" applyAlignment="1">
      <alignment horizontal="center" vertical="center"/>
      <protection/>
    </xf>
    <xf numFmtId="49" fontId="6" fillId="0" borderId="0" xfId="148" applyNumberFormat="1" applyFont="1" applyFill="1" applyBorder="1" applyAlignment="1">
      <alignment horizontal="center" vertical="center"/>
      <protection/>
    </xf>
    <xf numFmtId="49" fontId="6" fillId="0" borderId="22" xfId="148" applyNumberFormat="1" applyFont="1" applyFill="1" applyBorder="1" applyAlignment="1">
      <alignment horizontal="center" vertical="center"/>
      <protection/>
    </xf>
    <xf numFmtId="0" fontId="13" fillId="0" borderId="22" xfId="148" applyFont="1" applyBorder="1" applyAlignment="1">
      <alignment horizontal="left"/>
      <protection/>
    </xf>
    <xf numFmtId="0" fontId="6" fillId="0" borderId="26" xfId="148" applyFont="1" applyBorder="1" applyAlignment="1">
      <alignment horizontal="center" vertical="center"/>
      <protection/>
    </xf>
    <xf numFmtId="0" fontId="6" fillId="0" borderId="40" xfId="148" applyFont="1" applyBorder="1" applyAlignment="1">
      <alignment horizontal="center" vertical="center"/>
      <protection/>
    </xf>
    <xf numFmtId="0" fontId="6" fillId="0" borderId="25" xfId="148" applyFont="1" applyBorder="1" applyAlignment="1">
      <alignment horizontal="center" vertical="center"/>
      <protection/>
    </xf>
    <xf numFmtId="0" fontId="30" fillId="0" borderId="0" xfId="148" applyNumberFormat="1" applyFont="1" applyBorder="1" applyAlignment="1">
      <alignment horizontal="center"/>
      <protection/>
    </xf>
    <xf numFmtId="0" fontId="30" fillId="0" borderId="0" xfId="148" applyFont="1" applyBorder="1" applyAlignment="1">
      <alignment horizontal="center" wrapText="1"/>
      <protection/>
    </xf>
    <xf numFmtId="0" fontId="25" fillId="0" borderId="0" xfId="148" applyFont="1" applyBorder="1" applyAlignment="1">
      <alignment horizontal="center" wrapText="1"/>
      <protection/>
    </xf>
    <xf numFmtId="0" fontId="66" fillId="3" borderId="26" xfId="148" applyFont="1" applyFill="1" applyBorder="1" applyAlignment="1">
      <alignment horizontal="center" vertical="center" wrapText="1"/>
      <protection/>
    </xf>
    <xf numFmtId="0" fontId="66" fillId="3" borderId="25" xfId="148" applyFont="1" applyFill="1" applyBorder="1" applyAlignment="1">
      <alignment horizontal="center" vertical="center" wrapText="1"/>
      <protection/>
    </xf>
    <xf numFmtId="0" fontId="25" fillId="0" borderId="0" xfId="148" applyNumberFormat="1" applyFont="1" applyBorder="1" applyAlignment="1">
      <alignment horizontal="center"/>
      <protection/>
    </xf>
    <xf numFmtId="0" fontId="3" fillId="0" borderId="0" xfId="148" applyNumberFormat="1" applyFont="1" applyAlignment="1">
      <alignment horizontal="left"/>
      <protection/>
    </xf>
    <xf numFmtId="0" fontId="0" fillId="0" borderId="0" xfId="148" applyFont="1" applyAlignment="1">
      <alignment horizontal="left"/>
      <protection/>
    </xf>
    <xf numFmtId="0" fontId="0" fillId="0" borderId="0" xfId="148" applyFont="1" applyBorder="1" applyAlignment="1">
      <alignment/>
      <protection/>
    </xf>
    <xf numFmtId="0" fontId="14" fillId="0" borderId="0" xfId="148" applyFont="1" applyAlignment="1">
      <alignment horizontal="center" wrapText="1"/>
      <protection/>
    </xf>
    <xf numFmtId="0" fontId="13" fillId="0" borderId="0" xfId="148" applyFont="1" applyBorder="1" applyAlignment="1">
      <alignment horizontal="center"/>
      <protection/>
    </xf>
    <xf numFmtId="3" fontId="0" fillId="47" borderId="0" xfId="148" applyNumberFormat="1" applyFont="1" applyFill="1" applyBorder="1" applyAlignment="1">
      <alignment horizontal="left"/>
      <protection/>
    </xf>
    <xf numFmtId="0" fontId="3" fillId="0" borderId="0" xfId="148" applyFont="1" applyBorder="1" applyAlignment="1">
      <alignment horizontal="left"/>
      <protection/>
    </xf>
    <xf numFmtId="0" fontId="0" fillId="0" borderId="0" xfId="148" applyFont="1" applyBorder="1" applyAlignment="1">
      <alignment horizontal="left"/>
      <protection/>
    </xf>
    <xf numFmtId="0" fontId="12" fillId="0" borderId="20" xfId="148" applyFont="1" applyBorder="1" applyAlignment="1">
      <alignment horizontal="center" vertical="center" wrapText="1"/>
      <protection/>
    </xf>
    <xf numFmtId="0" fontId="14" fillId="0" borderId="0" xfId="148" applyFont="1" applyAlignment="1">
      <alignment horizontal="center"/>
      <protection/>
    </xf>
    <xf numFmtId="0" fontId="6" fillId="0" borderId="20" xfId="148" applyFont="1" applyFill="1" applyBorder="1" applyAlignment="1">
      <alignment horizontal="center" vertical="center" wrapText="1"/>
      <protection/>
    </xf>
    <xf numFmtId="0" fontId="32" fillId="0" borderId="0" xfId="148" applyFont="1" applyAlignment="1">
      <alignment horizontal="center"/>
      <protection/>
    </xf>
    <xf numFmtId="0" fontId="6" fillId="0" borderId="35" xfId="148" applyFont="1" applyBorder="1" applyAlignment="1">
      <alignment horizontal="center" vertical="center" wrapText="1"/>
      <protection/>
    </xf>
    <xf numFmtId="0" fontId="6" fillId="0" borderId="19" xfId="148" applyFont="1" applyBorder="1" applyAlignment="1">
      <alignment horizontal="center" vertical="center" wrapText="1"/>
      <protection/>
    </xf>
    <xf numFmtId="0" fontId="6" fillId="0" borderId="36" xfId="148" applyFont="1" applyBorder="1" applyAlignment="1">
      <alignment horizontal="center" vertical="center" wrapText="1"/>
      <protection/>
    </xf>
    <xf numFmtId="0" fontId="6" fillId="0" borderId="24" xfId="148" applyFont="1" applyBorder="1" applyAlignment="1">
      <alignment horizontal="center" vertical="center" wrapText="1"/>
      <protection/>
    </xf>
    <xf numFmtId="0" fontId="6" fillId="0" borderId="0" xfId="148" applyFont="1" applyBorder="1" applyAlignment="1">
      <alignment horizontal="center" vertical="center" wrapText="1"/>
      <protection/>
    </xf>
    <xf numFmtId="0" fontId="6" fillId="0" borderId="39" xfId="148" applyFont="1" applyBorder="1" applyAlignment="1">
      <alignment horizontal="center" vertical="center" wrapText="1"/>
      <protection/>
    </xf>
    <xf numFmtId="0" fontId="6" fillId="0" borderId="20" xfId="148" applyFont="1" applyBorder="1" applyAlignment="1">
      <alignment horizontal="center" vertical="center"/>
      <protection/>
    </xf>
    <xf numFmtId="49" fontId="19" fillId="0" borderId="22" xfId="148" applyNumberFormat="1" applyFont="1" applyBorder="1" applyAlignment="1">
      <alignment horizontal="center"/>
      <protection/>
    </xf>
    <xf numFmtId="49" fontId="73" fillId="0" borderId="20" xfId="148" applyNumberFormat="1" applyFont="1" applyBorder="1" applyAlignment="1">
      <alignment horizontal="center" vertical="center" wrapText="1"/>
      <protection/>
    </xf>
    <xf numFmtId="49" fontId="12" fillId="0" borderId="20" xfId="148" applyNumberFormat="1" applyFont="1" applyBorder="1" applyAlignment="1">
      <alignment horizontal="center" vertical="center" wrapText="1"/>
      <protection/>
    </xf>
    <xf numFmtId="49" fontId="3" fillId="0" borderId="0" xfId="148" applyNumberFormat="1" applyFont="1" applyAlignment="1">
      <alignment horizontal="left"/>
      <protection/>
    </xf>
    <xf numFmtId="49" fontId="5" fillId="0" borderId="0" xfId="148" applyNumberFormat="1" applyFont="1" applyBorder="1" applyAlignment="1">
      <alignment horizontal="left" wrapText="1"/>
      <protection/>
    </xf>
    <xf numFmtId="49" fontId="5" fillId="0" borderId="0" xfId="148" applyNumberFormat="1" applyFont="1" applyBorder="1" applyAlignment="1">
      <alignment horizontal="left"/>
      <protection/>
    </xf>
    <xf numFmtId="49" fontId="14" fillId="0" borderId="0" xfId="148" applyNumberFormat="1" applyFont="1" applyAlignment="1">
      <alignment horizontal="center" wrapText="1"/>
      <protection/>
    </xf>
    <xf numFmtId="49" fontId="0" fillId="47" borderId="0" xfId="148" applyNumberFormat="1" applyFont="1" applyFill="1" applyBorder="1" applyAlignment="1">
      <alignment horizontal="left" vertical="top" wrapText="1"/>
      <protection/>
    </xf>
    <xf numFmtId="49" fontId="3" fillId="47" borderId="0" xfId="148" applyNumberFormat="1" applyFont="1" applyFill="1" applyBorder="1" applyAlignment="1">
      <alignment horizontal="left" vertical="top" wrapText="1"/>
      <protection/>
    </xf>
    <xf numFmtId="49" fontId="0" fillId="0" borderId="0" xfId="148" applyNumberFormat="1" applyFont="1" applyAlignment="1">
      <alignment horizontal="justify" vertical="top"/>
      <protection/>
    </xf>
    <xf numFmtId="49" fontId="0" fillId="0" borderId="0" xfId="148" applyNumberFormat="1" applyFont="1" applyBorder="1" applyAlignment="1">
      <alignment horizontal="justify" vertical="top" wrapText="1"/>
      <protection/>
    </xf>
    <xf numFmtId="49" fontId="0" fillId="0" borderId="0" xfId="148" applyNumberFormat="1" applyFont="1" applyBorder="1" applyAlignment="1">
      <alignment horizontal="justify" vertical="top"/>
      <protection/>
    </xf>
    <xf numFmtId="49" fontId="18" fillId="0" borderId="0" xfId="148" applyNumberFormat="1" applyFont="1" applyAlignment="1">
      <alignment horizontal="center" wrapText="1"/>
      <protection/>
    </xf>
    <xf numFmtId="49" fontId="78" fillId="0" borderId="0" xfId="148" applyNumberFormat="1" applyFont="1" applyAlignment="1">
      <alignment horizontal="center"/>
      <protection/>
    </xf>
    <xf numFmtId="49" fontId="6" fillId="0" borderId="20" xfId="148" applyNumberFormat="1" applyFont="1" applyFill="1" applyBorder="1" applyAlignment="1">
      <alignment horizontal="center" vertical="center"/>
      <protection/>
    </xf>
    <xf numFmtId="49" fontId="76" fillId="3" borderId="26" xfId="148" applyNumberFormat="1" applyFont="1" applyFill="1" applyBorder="1" applyAlignment="1">
      <alignment horizontal="center" vertical="center" wrapText="1"/>
      <protection/>
    </xf>
    <xf numFmtId="49" fontId="76" fillId="3" borderId="25" xfId="148" applyNumberFormat="1" applyFont="1" applyFill="1" applyBorder="1" applyAlignment="1">
      <alignment horizontal="center" vertical="center" wrapText="1"/>
      <protection/>
    </xf>
    <xf numFmtId="49" fontId="74" fillId="3" borderId="26" xfId="148" applyNumberFormat="1" applyFont="1" applyFill="1" applyBorder="1" applyAlignment="1">
      <alignment horizontal="center" vertical="center" wrapText="1"/>
      <protection/>
    </xf>
    <xf numFmtId="49" fontId="74" fillId="3" borderId="25" xfId="148" applyNumberFormat="1" applyFont="1" applyFill="1" applyBorder="1" applyAlignment="1">
      <alignment horizontal="center" vertical="center" wrapText="1"/>
      <protection/>
    </xf>
    <xf numFmtId="49" fontId="6" fillId="0" borderId="21" xfId="148" applyNumberFormat="1" applyFont="1" applyBorder="1" applyAlignment="1">
      <alignment horizontal="center" vertical="center" wrapText="1"/>
      <protection/>
    </xf>
    <xf numFmtId="49" fontId="6" fillId="0" borderId="38" xfId="148" applyNumberFormat="1" applyFont="1" applyBorder="1" applyAlignment="1">
      <alignment horizontal="center" vertical="center" wrapText="1"/>
      <protection/>
    </xf>
    <xf numFmtId="49" fontId="6" fillId="0" borderId="23" xfId="148" applyNumberFormat="1" applyFont="1" applyBorder="1" applyAlignment="1">
      <alignment horizontal="center" vertical="center" wrapText="1"/>
      <protection/>
    </xf>
    <xf numFmtId="49" fontId="30" fillId="0" borderId="0" xfId="148" applyNumberFormat="1" applyFont="1" applyBorder="1" applyAlignment="1">
      <alignment horizontal="left" wrapText="1"/>
      <protection/>
    </xf>
    <xf numFmtId="49" fontId="18" fillId="0" borderId="22" xfId="148" applyNumberFormat="1" applyFont="1" applyBorder="1" applyAlignment="1">
      <alignment horizontal="left"/>
      <protection/>
    </xf>
    <xf numFmtId="49" fontId="6" fillId="0" borderId="40" xfId="148" applyNumberFormat="1" applyFont="1" applyBorder="1" applyAlignment="1">
      <alignment horizontal="center" vertical="center" wrapText="1"/>
      <protection/>
    </xf>
    <xf numFmtId="49" fontId="19" fillId="0" borderId="0" xfId="148" applyNumberFormat="1" applyFont="1" applyAlignment="1">
      <alignment horizontal="center"/>
      <protection/>
    </xf>
    <xf numFmtId="49" fontId="7" fillId="0" borderId="0" xfId="148" applyNumberFormat="1" applyFont="1" applyAlignment="1">
      <alignment horizontal="left"/>
      <protection/>
    </xf>
    <xf numFmtId="49" fontId="13" fillId="0" borderId="0" xfId="148" applyNumberFormat="1" applyFont="1" applyBorder="1" applyAlignment="1">
      <alignment horizontal="left"/>
      <protection/>
    </xf>
    <xf numFmtId="49" fontId="7" fillId="0" borderId="26" xfId="148" applyNumberFormat="1" applyFont="1" applyBorder="1" applyAlignment="1">
      <alignment horizontal="center" vertical="center" wrapText="1"/>
      <protection/>
    </xf>
    <xf numFmtId="49" fontId="7" fillId="0" borderId="25" xfId="148" applyNumberFormat="1" applyFont="1" applyBorder="1" applyAlignment="1">
      <alignment horizontal="center" vertical="center" wrapText="1"/>
      <protection/>
    </xf>
    <xf numFmtId="49" fontId="4" fillId="0" borderId="0" xfId="148" applyNumberFormat="1" applyFont="1" applyAlignment="1">
      <alignment/>
      <protection/>
    </xf>
    <xf numFmtId="49" fontId="0" fillId="0" borderId="0" xfId="148" applyNumberFormat="1" applyFont="1" applyBorder="1" applyAlignment="1">
      <alignment horizontal="left"/>
      <protection/>
    </xf>
    <xf numFmtId="49" fontId="19" fillId="0" borderId="26" xfId="148" applyNumberFormat="1" applyFont="1" applyBorder="1" applyAlignment="1">
      <alignment horizontal="center" vertical="center" wrapText="1"/>
      <protection/>
    </xf>
    <xf numFmtId="49" fontId="19" fillId="0" borderId="25" xfId="148" applyNumberFormat="1" applyFont="1" applyBorder="1" applyAlignment="1">
      <alignment horizontal="center" vertical="center" wrapText="1"/>
      <protection/>
    </xf>
    <xf numFmtId="49" fontId="89" fillId="3" borderId="26" xfId="148" applyNumberFormat="1" applyFont="1" applyFill="1" applyBorder="1" applyAlignment="1">
      <alignment horizontal="center" vertical="center" wrapText="1"/>
      <protection/>
    </xf>
    <xf numFmtId="49" fontId="89" fillId="3" borderId="25" xfId="148" applyNumberFormat="1" applyFont="1" applyFill="1" applyBorder="1" applyAlignment="1">
      <alignment horizontal="center" vertical="center" wrapText="1"/>
      <protection/>
    </xf>
    <xf numFmtId="49" fontId="88" fillId="3" borderId="26" xfId="148" applyNumberFormat="1" applyFont="1" applyFill="1" applyBorder="1" applyAlignment="1">
      <alignment horizontal="center" vertical="center" wrapText="1"/>
      <protection/>
    </xf>
    <xf numFmtId="49" fontId="88" fillId="3" borderId="25" xfId="148" applyNumberFormat="1" applyFont="1" applyFill="1" applyBorder="1" applyAlignment="1">
      <alignment horizontal="center" vertical="center" wrapText="1"/>
      <protection/>
    </xf>
    <xf numFmtId="49" fontId="6" fillId="47" borderId="26" xfId="148" applyNumberFormat="1" applyFont="1" applyFill="1" applyBorder="1" applyAlignment="1">
      <alignment horizontal="center" vertical="center"/>
      <protection/>
    </xf>
    <xf numFmtId="49" fontId="6" fillId="47" borderId="25" xfId="148" applyNumberFormat="1" applyFont="1" applyFill="1" applyBorder="1" applyAlignment="1">
      <alignment horizontal="center" vertical="center"/>
      <protection/>
    </xf>
    <xf numFmtId="49" fontId="19" fillId="0" borderId="26" xfId="148" applyNumberFormat="1" applyFont="1" applyFill="1" applyBorder="1" applyAlignment="1">
      <alignment horizontal="center" vertical="center"/>
      <protection/>
    </xf>
    <xf numFmtId="49" fontId="19" fillId="0" borderId="25" xfId="148" applyNumberFormat="1" applyFont="1" applyFill="1" applyBorder="1" applyAlignment="1">
      <alignment horizontal="center" vertical="center"/>
      <protection/>
    </xf>
    <xf numFmtId="49" fontId="28" fillId="0" borderId="0" xfId="148" applyNumberFormat="1" applyFont="1" applyAlignment="1">
      <alignment horizontal="center"/>
      <protection/>
    </xf>
    <xf numFmtId="49" fontId="6" fillId="0" borderId="27" xfId="148" applyNumberFormat="1" applyFont="1" applyFill="1" applyBorder="1" applyAlignment="1">
      <alignment horizontal="center" vertical="center" wrapText="1"/>
      <protection/>
    </xf>
    <xf numFmtId="49" fontId="6" fillId="0" borderId="37" xfId="148" applyNumberFormat="1" applyFont="1" applyFill="1" applyBorder="1" applyAlignment="1">
      <alignment horizontal="center" vertical="center" wrapText="1"/>
      <protection/>
    </xf>
    <xf numFmtId="49" fontId="6" fillId="0" borderId="40" xfId="148" applyNumberFormat="1" applyFont="1" applyFill="1" applyBorder="1" applyAlignment="1">
      <alignment horizontal="center" vertical="center" wrapText="1"/>
      <protection/>
    </xf>
    <xf numFmtId="49" fontId="89" fillId="3" borderId="26" xfId="148" applyNumberFormat="1" applyFont="1" applyFill="1" applyBorder="1" applyAlignment="1">
      <alignment horizontal="center" vertical="center"/>
      <protection/>
    </xf>
    <xf numFmtId="49" fontId="89" fillId="3" borderId="25" xfId="148" applyNumberFormat="1" applyFont="1" applyFill="1" applyBorder="1" applyAlignment="1">
      <alignment horizontal="center" vertical="center"/>
      <protection/>
    </xf>
    <xf numFmtId="49" fontId="88" fillId="3" borderId="26" xfId="148" applyNumberFormat="1" applyFont="1" applyFill="1" applyBorder="1" applyAlignment="1">
      <alignment horizontal="center" vertical="center"/>
      <protection/>
    </xf>
    <xf numFmtId="49" fontId="88" fillId="3" borderId="25" xfId="148" applyNumberFormat="1" applyFont="1" applyFill="1" applyBorder="1" applyAlignment="1">
      <alignment horizontal="center" vertical="center"/>
      <protection/>
    </xf>
    <xf numFmtId="49" fontId="13" fillId="0" borderId="22" xfId="148" applyNumberFormat="1" applyFont="1" applyFill="1" applyBorder="1" applyAlignment="1">
      <alignment horizontal="center" vertical="center"/>
      <protection/>
    </xf>
    <xf numFmtId="49" fontId="6" fillId="0" borderId="35" xfId="148" applyNumberFormat="1" applyFont="1" applyFill="1" applyBorder="1" applyAlignment="1">
      <alignment horizontal="center" vertical="center" wrapText="1"/>
      <protection/>
    </xf>
    <xf numFmtId="49" fontId="6" fillId="0" borderId="36" xfId="148" applyNumberFormat="1" applyFont="1" applyFill="1" applyBorder="1" applyAlignment="1">
      <alignment horizontal="center" vertical="center" wrapText="1"/>
      <protection/>
    </xf>
    <xf numFmtId="49" fontId="6" fillId="0" borderId="24" xfId="148" applyNumberFormat="1" applyFont="1" applyFill="1" applyBorder="1" applyAlignment="1">
      <alignment horizontal="center" vertical="center" wrapText="1"/>
      <protection/>
    </xf>
    <xf numFmtId="49" fontId="6" fillId="0" borderId="39" xfId="148" applyNumberFormat="1" applyFont="1" applyFill="1" applyBorder="1" applyAlignment="1">
      <alignment horizontal="center" vertical="center" wrapText="1"/>
      <protection/>
    </xf>
    <xf numFmtId="49" fontId="0" fillId="0" borderId="0" xfId="148" applyNumberFormat="1" applyFont="1" applyFill="1" applyAlignment="1">
      <alignment horizontal="left"/>
      <protection/>
    </xf>
    <xf numFmtId="0" fontId="81" fillId="0" borderId="40" xfId="148" applyFont="1" applyFill="1" applyBorder="1" applyAlignment="1">
      <alignment horizontal="center" vertical="center" wrapText="1"/>
      <protection/>
    </xf>
    <xf numFmtId="0" fontId="81" fillId="0" borderId="25" xfId="148" applyFont="1" applyFill="1" applyBorder="1" applyAlignment="1">
      <alignment horizontal="center" vertical="center" wrapText="1"/>
      <protection/>
    </xf>
    <xf numFmtId="49" fontId="18" fillId="0" borderId="0" xfId="148" applyNumberFormat="1" applyFont="1" applyFill="1" applyBorder="1" applyAlignment="1">
      <alignment horizontal="left"/>
      <protection/>
    </xf>
    <xf numFmtId="0" fontId="25" fillId="0" borderId="0" xfId="148" applyFont="1" applyAlignment="1">
      <alignment horizontal="center"/>
      <protection/>
    </xf>
    <xf numFmtId="0" fontId="7" fillId="0" borderId="20" xfId="148" applyFont="1" applyFill="1" applyBorder="1" applyAlignment="1">
      <alignment horizontal="center" vertical="center" wrapText="1"/>
      <protection/>
    </xf>
    <xf numFmtId="0" fontId="28" fillId="47" borderId="0" xfId="148" applyFont="1" applyFill="1" applyBorder="1" applyAlignment="1">
      <alignment horizontal="center"/>
      <protection/>
    </xf>
    <xf numFmtId="49" fontId="7" fillId="0" borderId="35" xfId="148" applyNumberFormat="1" applyFont="1" applyFill="1" applyBorder="1" applyAlignment="1">
      <alignment horizontal="center" vertical="center"/>
      <protection/>
    </xf>
    <xf numFmtId="49" fontId="7" fillId="0" borderId="36" xfId="148" applyNumberFormat="1" applyFont="1" applyFill="1" applyBorder="1" applyAlignment="1">
      <alignment horizontal="center" vertical="center"/>
      <protection/>
    </xf>
    <xf numFmtId="49" fontId="7" fillId="0" borderId="24" xfId="148" applyNumberFormat="1" applyFont="1" applyFill="1" applyBorder="1" applyAlignment="1">
      <alignment horizontal="center" vertical="center"/>
      <protection/>
    </xf>
    <xf numFmtId="49" fontId="7" fillId="0" borderId="39" xfId="148" applyNumberFormat="1" applyFont="1" applyFill="1" applyBorder="1" applyAlignment="1">
      <alignment horizontal="center" vertical="center"/>
      <protection/>
    </xf>
    <xf numFmtId="49" fontId="7" fillId="0" borderId="27" xfId="148" applyNumberFormat="1" applyFont="1" applyFill="1" applyBorder="1" applyAlignment="1">
      <alignment horizontal="center" vertical="center"/>
      <protection/>
    </xf>
    <xf numFmtId="49" fontId="7" fillId="0" borderId="37" xfId="148" applyNumberFormat="1" applyFont="1" applyFill="1" applyBorder="1" applyAlignment="1">
      <alignment horizontal="center" vertical="center"/>
      <protection/>
    </xf>
    <xf numFmtId="0" fontId="18" fillId="0" borderId="0" xfId="148" applyFont="1" applyBorder="1" applyAlignment="1">
      <alignment horizontal="left"/>
      <protection/>
    </xf>
    <xf numFmtId="0" fontId="13" fillId="0" borderId="0" xfId="148" applyFont="1" applyAlignment="1">
      <alignment horizontal="center"/>
      <protection/>
    </xf>
    <xf numFmtId="49" fontId="30" fillId="0" borderId="0" xfId="148" applyNumberFormat="1" applyFont="1" applyBorder="1" applyAlignment="1">
      <alignment horizontal="justify" vertical="justify" wrapText="1"/>
      <protection/>
    </xf>
    <xf numFmtId="0" fontId="14" fillId="0" borderId="0" xfId="148" applyNumberFormat="1" applyFont="1" applyAlignment="1">
      <alignment horizontal="center"/>
      <protection/>
    </xf>
    <xf numFmtId="0" fontId="32" fillId="0" borderId="0" xfId="148" applyNumberFormat="1" applyFont="1" applyAlignment="1">
      <alignment horizontal="center"/>
      <protection/>
    </xf>
    <xf numFmtId="0" fontId="23" fillId="0" borderId="0" xfId="148" applyNumberFormat="1" applyFont="1" applyAlignment="1">
      <alignment horizontal="center"/>
      <protection/>
    </xf>
    <xf numFmtId="49" fontId="25" fillId="47" borderId="41" xfId="0" applyNumberFormat="1" applyFont="1" applyFill="1" applyBorder="1" applyAlignment="1">
      <alignment horizontal="center" vertical="center"/>
    </xf>
    <xf numFmtId="49" fontId="25" fillId="47" borderId="42" xfId="0" applyNumberFormat="1" applyFont="1" applyFill="1" applyBorder="1" applyAlignment="1">
      <alignment horizontal="center" vertical="center"/>
    </xf>
    <xf numFmtId="49" fontId="99" fillId="47" borderId="26" xfId="0" applyNumberFormat="1" applyFont="1" applyFill="1" applyBorder="1" applyAlignment="1">
      <alignment horizontal="left"/>
    </xf>
    <xf numFmtId="49" fontId="99" fillId="47" borderId="40" xfId="0" applyNumberFormat="1" applyFont="1" applyFill="1" applyBorder="1" applyAlignment="1">
      <alignment horizontal="left"/>
    </xf>
    <xf numFmtId="49" fontId="99" fillId="47" borderId="25" xfId="0" applyNumberFormat="1" applyFont="1" applyFill="1" applyBorder="1" applyAlignment="1">
      <alignment horizontal="left"/>
    </xf>
    <xf numFmtId="0" fontId="0" fillId="51"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49" fontId="4" fillId="47" borderId="0" xfId="0" applyNumberFormat="1" applyFont="1" applyFill="1" applyAlignment="1">
      <alignment horizontal="left"/>
    </xf>
    <xf numFmtId="49" fontId="100" fillId="47" borderId="21" xfId="0" applyNumberFormat="1" applyFont="1" applyFill="1" applyBorder="1" applyAlignment="1">
      <alignment horizontal="center" vertical="center" wrapText="1"/>
    </xf>
    <xf numFmtId="49" fontId="100" fillId="47" borderId="23" xfId="0" applyNumberFormat="1" applyFont="1" applyFill="1" applyBorder="1" applyAlignment="1">
      <alignment horizontal="center" vertical="center" wrapText="1"/>
    </xf>
    <xf numFmtId="0" fontId="3" fillId="47" borderId="0" xfId="0" applyNumberFormat="1" applyFont="1" applyFill="1" applyAlignment="1">
      <alignment horizontal="center"/>
    </xf>
    <xf numFmtId="0" fontId="7" fillId="47" borderId="0" xfId="0" applyNumberFormat="1" applyFont="1" applyFill="1" applyAlignment="1">
      <alignment horizontal="center" wrapText="1"/>
    </xf>
    <xf numFmtId="49" fontId="7" fillId="47" borderId="0" xfId="0" applyNumberFormat="1" applyFont="1" applyFill="1" applyAlignment="1">
      <alignment horizontal="center" wrapText="1"/>
    </xf>
    <xf numFmtId="49" fontId="3" fillId="47" borderId="0" xfId="0" applyNumberFormat="1" applyFont="1" applyFill="1" applyAlignment="1">
      <alignment horizontal="center"/>
    </xf>
    <xf numFmtId="49" fontId="117" fillId="47" borderId="26" xfId="0" applyNumberFormat="1" applyFont="1" applyFill="1" applyBorder="1" applyAlignment="1" applyProtection="1">
      <alignment horizontal="center" vertical="center" wrapText="1"/>
      <protection/>
    </xf>
    <xf numFmtId="49" fontId="117" fillId="47" borderId="25" xfId="0" applyNumberFormat="1" applyFont="1" applyFill="1" applyBorder="1" applyAlignment="1" applyProtection="1">
      <alignment horizontal="center" vertical="center" wrapText="1"/>
      <protection/>
    </xf>
    <xf numFmtId="0" fontId="23" fillId="47" borderId="0" xfId="0" applyNumberFormat="1" applyFont="1" applyFill="1" applyBorder="1" applyAlignment="1">
      <alignment horizontal="center" vertical="center"/>
    </xf>
    <xf numFmtId="49" fontId="14" fillId="47" borderId="0" xfId="0" applyNumberFormat="1" applyFont="1" applyFill="1" applyBorder="1" applyAlignment="1">
      <alignment horizontal="center" wrapText="1"/>
    </xf>
    <xf numFmtId="0" fontId="14" fillId="47" borderId="0" xfId="0" applyNumberFormat="1" applyFont="1" applyFill="1" applyBorder="1" applyAlignment="1">
      <alignment horizontal="center" vertical="center"/>
    </xf>
    <xf numFmtId="49" fontId="14" fillId="47" borderId="0" xfId="0" applyNumberFormat="1" applyFont="1" applyFill="1" applyBorder="1" applyAlignment="1">
      <alignment horizontal="center" vertical="center"/>
    </xf>
    <xf numFmtId="49" fontId="74" fillId="47" borderId="26" xfId="0" applyNumberFormat="1" applyFont="1" applyFill="1" applyBorder="1" applyAlignment="1" applyProtection="1">
      <alignment horizontal="center" vertical="center" wrapText="1"/>
      <protection/>
    </xf>
    <xf numFmtId="49" fontId="74" fillId="47" borderId="25" xfId="0" applyNumberFormat="1" applyFont="1" applyFill="1" applyBorder="1" applyAlignment="1" applyProtection="1">
      <alignment horizontal="center" vertical="center" wrapText="1"/>
      <protection/>
    </xf>
    <xf numFmtId="49" fontId="100" fillId="47" borderId="35" xfId="0" applyNumberFormat="1" applyFont="1" applyFill="1" applyBorder="1" applyAlignment="1" applyProtection="1">
      <alignment horizontal="center" vertical="center" wrapText="1"/>
      <protection/>
    </xf>
    <xf numFmtId="49" fontId="100" fillId="47" borderId="38" xfId="0" applyNumberFormat="1" applyFont="1" applyFill="1" applyBorder="1" applyAlignment="1">
      <alignment horizontal="center" vertical="center" wrapText="1"/>
    </xf>
    <xf numFmtId="49" fontId="100" fillId="47" borderId="36" xfId="0" applyNumberFormat="1" applyFont="1" applyFill="1" applyBorder="1" applyAlignment="1" applyProtection="1">
      <alignment horizontal="center" vertical="center" wrapText="1"/>
      <protection/>
    </xf>
    <xf numFmtId="49" fontId="100" fillId="47" borderId="26" xfId="0" applyNumberFormat="1" applyFont="1" applyFill="1" applyBorder="1" applyAlignment="1" applyProtection="1">
      <alignment horizontal="center" vertical="center" wrapText="1"/>
      <protection/>
    </xf>
    <xf numFmtId="49" fontId="100" fillId="47" borderId="40" xfId="0" applyNumberFormat="1" applyFont="1" applyFill="1" applyBorder="1" applyAlignment="1" applyProtection="1">
      <alignment horizontal="center" vertical="center" wrapText="1"/>
      <protection/>
    </xf>
    <xf numFmtId="49" fontId="100" fillId="47" borderId="25" xfId="0" applyNumberFormat="1" applyFont="1" applyFill="1" applyBorder="1" applyAlignment="1" applyProtection="1">
      <alignment horizontal="center" vertical="center" wrapText="1"/>
      <protection/>
    </xf>
    <xf numFmtId="49" fontId="100" fillId="47" borderId="21" xfId="0" applyNumberFormat="1" applyFont="1" applyFill="1" applyBorder="1" applyAlignment="1" applyProtection="1">
      <alignment horizontal="center" vertical="center" wrapText="1"/>
      <protection/>
    </xf>
    <xf numFmtId="0" fontId="0" fillId="47" borderId="22" xfId="0" applyNumberFormat="1" applyFont="1" applyFill="1" applyBorder="1" applyAlignment="1">
      <alignment/>
    </xf>
    <xf numFmtId="0" fontId="123" fillId="47" borderId="35" xfId="0" applyNumberFormat="1" applyFont="1" applyFill="1" applyBorder="1" applyAlignment="1">
      <alignment horizontal="center" vertical="center" wrapText="1"/>
    </xf>
    <xf numFmtId="0" fontId="123" fillId="47" borderId="36" xfId="0" applyNumberFormat="1" applyFont="1" applyFill="1" applyBorder="1" applyAlignment="1">
      <alignment horizontal="center" vertical="center" wrapText="1"/>
    </xf>
    <xf numFmtId="0" fontId="123" fillId="47" borderId="24" xfId="0" applyNumberFormat="1" applyFont="1" applyFill="1" applyBorder="1" applyAlignment="1">
      <alignment horizontal="center" vertical="center" wrapText="1"/>
    </xf>
    <xf numFmtId="0" fontId="123" fillId="47" borderId="39" xfId="0" applyNumberFormat="1" applyFont="1" applyFill="1" applyBorder="1" applyAlignment="1">
      <alignment horizontal="center" vertical="center" wrapText="1"/>
    </xf>
    <xf numFmtId="0" fontId="123" fillId="47" borderId="27" xfId="0" applyNumberFormat="1" applyFont="1" applyFill="1" applyBorder="1" applyAlignment="1">
      <alignment horizontal="center" vertical="center" wrapText="1"/>
    </xf>
    <xf numFmtId="0" fontId="123" fillId="47" borderId="37" xfId="0" applyNumberFormat="1" applyFont="1" applyFill="1" applyBorder="1" applyAlignment="1">
      <alignment horizontal="center" vertical="center" wrapText="1"/>
    </xf>
    <xf numFmtId="49" fontId="123" fillId="47" borderId="26" xfId="0" applyNumberFormat="1" applyFont="1" applyFill="1" applyBorder="1" applyAlignment="1" applyProtection="1">
      <alignment horizontal="center" vertical="center" wrapText="1"/>
      <protection/>
    </xf>
    <xf numFmtId="1" fontId="123" fillId="47" borderId="26" xfId="0" applyNumberFormat="1" applyFont="1" applyFill="1" applyBorder="1" applyAlignment="1">
      <alignment horizontal="center" vertical="center"/>
    </xf>
    <xf numFmtId="1" fontId="123" fillId="47" borderId="40" xfId="0" applyNumberFormat="1" applyFont="1" applyFill="1" applyBorder="1" applyAlignment="1">
      <alignment horizontal="center" vertical="center"/>
    </xf>
    <xf numFmtId="1" fontId="123" fillId="47" borderId="25" xfId="0" applyNumberFormat="1" applyFont="1" applyFill="1" applyBorder="1" applyAlignment="1">
      <alignment horizontal="center" vertical="center"/>
    </xf>
    <xf numFmtId="0" fontId="0" fillId="47" borderId="0" xfId="0" applyNumberFormat="1" applyFont="1" applyFill="1" applyBorder="1" applyAlignment="1">
      <alignment wrapText="1"/>
    </xf>
    <xf numFmtId="49" fontId="14" fillId="47" borderId="0" xfId="0" applyNumberFormat="1" applyFont="1" applyFill="1" applyAlignment="1">
      <alignment horizontal="center"/>
    </xf>
    <xf numFmtId="0" fontId="0" fillId="47" borderId="0" xfId="0" applyNumberFormat="1" applyFont="1" applyFill="1" applyBorder="1" applyAlignment="1">
      <alignment/>
    </xf>
    <xf numFmtId="49" fontId="0" fillId="47" borderId="0" xfId="0" applyNumberFormat="1" applyFont="1" applyFill="1" applyAlignment="1">
      <alignment horizontal="left"/>
    </xf>
    <xf numFmtId="49" fontId="14" fillId="47" borderId="0" xfId="0" applyNumberFormat="1" applyFont="1" applyFill="1" applyAlignment="1">
      <alignment horizontal="center" wrapText="1"/>
    </xf>
    <xf numFmtId="3" fontId="15" fillId="47" borderId="0" xfId="0" applyNumberFormat="1" applyFont="1" applyFill="1" applyAlignment="1">
      <alignment horizontal="center"/>
    </xf>
    <xf numFmtId="0" fontId="4" fillId="47" borderId="0" xfId="0" applyNumberFormat="1" applyFont="1" applyFill="1" applyAlignment="1">
      <alignment horizontal="left"/>
    </xf>
    <xf numFmtId="49" fontId="119" fillId="47" borderId="20" xfId="0" applyNumberFormat="1" applyFont="1" applyFill="1" applyBorder="1" applyAlignment="1" applyProtection="1">
      <alignment horizontal="center" vertical="center" wrapText="1"/>
      <protection/>
    </xf>
    <xf numFmtId="49" fontId="106" fillId="47" borderId="25" xfId="0" applyNumberFormat="1" applyFont="1" applyFill="1" applyBorder="1" applyAlignment="1" applyProtection="1">
      <alignment horizontal="center" vertical="center" wrapText="1"/>
      <protection/>
    </xf>
    <xf numFmtId="49" fontId="106" fillId="47" borderId="35" xfId="0" applyNumberFormat="1" applyFont="1" applyFill="1" applyBorder="1" applyAlignment="1">
      <alignment horizontal="center" vertical="center" wrapText="1"/>
    </xf>
    <xf numFmtId="49" fontId="106" fillId="47" borderId="24" xfId="0" applyNumberFormat="1" applyFont="1" applyFill="1" applyBorder="1" applyAlignment="1">
      <alignment horizontal="center" vertical="center" wrapText="1"/>
    </xf>
    <xf numFmtId="49" fontId="106" fillId="47" borderId="27" xfId="0" applyNumberFormat="1" applyFont="1" applyFill="1" applyBorder="1" applyAlignment="1">
      <alignment horizontal="center" vertical="center" wrapText="1"/>
    </xf>
    <xf numFmtId="0" fontId="14" fillId="47" borderId="0" xfId="0" applyNumberFormat="1" applyFont="1" applyFill="1" applyBorder="1" applyAlignment="1">
      <alignment horizontal="center" wrapText="1"/>
    </xf>
    <xf numFmtId="49" fontId="106" fillId="47" borderId="21" xfId="0" applyNumberFormat="1" applyFont="1" applyFill="1" applyBorder="1" applyAlignment="1">
      <alignment horizontal="center" vertical="center" wrapText="1"/>
    </xf>
    <xf numFmtId="49" fontId="106" fillId="47" borderId="23" xfId="0" applyNumberFormat="1" applyFont="1" applyFill="1" applyBorder="1" applyAlignment="1">
      <alignment horizontal="center" vertical="center" wrapText="1"/>
    </xf>
    <xf numFmtId="0" fontId="111" fillId="47" borderId="20" xfId="0" applyNumberFormat="1" applyFont="1" applyFill="1" applyBorder="1" applyAlignment="1">
      <alignment horizontal="center" vertical="center" wrapText="1"/>
    </xf>
    <xf numFmtId="49" fontId="106" fillId="47" borderId="20" xfId="0" applyNumberFormat="1" applyFont="1" applyFill="1" applyBorder="1" applyAlignment="1" applyProtection="1">
      <alignment horizontal="center" vertical="center" wrapText="1"/>
      <protection/>
    </xf>
    <xf numFmtId="49" fontId="106" fillId="47" borderId="38" xfId="0" applyNumberFormat="1" applyFont="1" applyFill="1" applyBorder="1" applyAlignment="1">
      <alignment horizontal="center" vertical="center" wrapText="1"/>
    </xf>
    <xf numFmtId="49" fontId="118" fillId="47" borderId="20" xfId="0" applyNumberFormat="1" applyFont="1" applyFill="1" applyBorder="1" applyAlignment="1" applyProtection="1">
      <alignment horizontal="center" vertical="center" wrapText="1"/>
      <protection/>
    </xf>
    <xf numFmtId="49" fontId="106" fillId="47" borderId="21" xfId="0" applyNumberFormat="1" applyFont="1" applyFill="1" applyBorder="1" applyAlignment="1" applyProtection="1">
      <alignment horizontal="center" vertical="center" wrapText="1"/>
      <protection/>
    </xf>
    <xf numFmtId="49" fontId="106" fillId="47" borderId="36" xfId="0" applyNumberFormat="1" applyFont="1" applyFill="1" applyBorder="1" applyAlignment="1">
      <alignment horizontal="center" vertical="center" wrapText="1"/>
    </xf>
    <xf numFmtId="49" fontId="106" fillId="47" borderId="39" xfId="0" applyNumberFormat="1" applyFont="1" applyFill="1" applyBorder="1" applyAlignment="1">
      <alignment horizontal="center" vertical="center" wrapText="1"/>
    </xf>
    <xf numFmtId="49" fontId="106" fillId="47" borderId="37" xfId="0" applyNumberFormat="1" applyFont="1" applyFill="1" applyBorder="1" applyAlignment="1">
      <alignment horizontal="center" vertical="center" wrapText="1"/>
    </xf>
    <xf numFmtId="49" fontId="0" fillId="47" borderId="0" xfId="0" applyNumberFormat="1" applyFont="1" applyFill="1" applyBorder="1" applyAlignment="1">
      <alignment/>
    </xf>
    <xf numFmtId="49" fontId="106" fillId="47" borderId="26" xfId="0" applyNumberFormat="1" applyFont="1" applyFill="1" applyBorder="1" applyAlignment="1" applyProtection="1">
      <alignment horizontal="center" vertical="center" wrapText="1"/>
      <protection/>
    </xf>
    <xf numFmtId="49" fontId="106" fillId="47" borderId="40" xfId="0" applyNumberFormat="1" applyFont="1" applyFill="1" applyBorder="1" applyAlignment="1" applyProtection="1">
      <alignment horizontal="center" vertical="center" wrapText="1"/>
      <protection/>
    </xf>
    <xf numFmtId="49" fontId="0" fillId="47" borderId="0" xfId="0" applyNumberFormat="1" applyFont="1" applyFill="1" applyBorder="1" applyAlignment="1">
      <alignment wrapText="1"/>
    </xf>
    <xf numFmtId="49" fontId="18" fillId="47" borderId="22" xfId="0" applyNumberFormat="1" applyFont="1" applyFill="1" applyBorder="1" applyAlignment="1">
      <alignment/>
    </xf>
    <xf numFmtId="49" fontId="106" fillId="47" borderId="35" xfId="0" applyNumberFormat="1" applyFont="1" applyFill="1" applyBorder="1" applyAlignment="1" applyProtection="1">
      <alignment horizontal="center" vertical="center" wrapText="1"/>
      <protection/>
    </xf>
    <xf numFmtId="49" fontId="106" fillId="47" borderId="19" xfId="0" applyNumberFormat="1" applyFont="1" applyFill="1" applyBorder="1" applyAlignment="1" applyProtection="1">
      <alignment horizontal="center" vertical="center" wrapText="1"/>
      <protection/>
    </xf>
    <xf numFmtId="49" fontId="106" fillId="47" borderId="36" xfId="0" applyNumberFormat="1" applyFont="1" applyFill="1" applyBorder="1" applyAlignment="1" applyProtection="1">
      <alignment horizontal="center" vertical="center" wrapText="1"/>
      <protection/>
    </xf>
    <xf numFmtId="0" fontId="15" fillId="47" borderId="0" xfId="0" applyNumberFormat="1" applyFont="1" applyFill="1" applyAlignment="1">
      <alignment horizontal="center"/>
    </xf>
    <xf numFmtId="49" fontId="106" fillId="47" borderId="20" xfId="0" applyNumberFormat="1" applyFont="1" applyFill="1" applyBorder="1" applyAlignment="1">
      <alignment horizontal="center" vertical="center" wrapText="1"/>
    </xf>
    <xf numFmtId="49" fontId="111" fillId="47" borderId="26" xfId="0" applyNumberFormat="1" applyFont="1" applyFill="1" applyBorder="1" applyAlignment="1" applyProtection="1">
      <alignment horizontal="center" vertical="center" wrapText="1"/>
      <protection/>
    </xf>
    <xf numFmtId="49" fontId="111" fillId="47" borderId="40" xfId="0" applyNumberFormat="1" applyFont="1" applyFill="1" applyBorder="1" applyAlignment="1">
      <alignment horizontal="center" vertical="center" wrapText="1"/>
    </xf>
    <xf numFmtId="49" fontId="111" fillId="47" borderId="25" xfId="0" applyNumberFormat="1" applyFont="1" applyFill="1" applyBorder="1" applyAlignment="1">
      <alignment horizontal="center" vertical="center" wrapText="1"/>
    </xf>
    <xf numFmtId="1" fontId="111" fillId="47" borderId="26" xfId="0" applyNumberFormat="1" applyFont="1" applyFill="1" applyBorder="1" applyAlignment="1">
      <alignment horizontal="center" vertical="center"/>
    </xf>
    <xf numFmtId="1" fontId="111" fillId="47" borderId="40" xfId="0" applyNumberFormat="1" applyFont="1" applyFill="1" applyBorder="1" applyAlignment="1">
      <alignment horizontal="center" vertical="center"/>
    </xf>
    <xf numFmtId="1" fontId="111" fillId="47" borderId="25" xfId="0" applyNumberFormat="1" applyFont="1" applyFill="1" applyBorder="1" applyAlignment="1">
      <alignment horizontal="center" vertical="center"/>
    </xf>
    <xf numFmtId="0" fontId="7" fillId="0" borderId="0" xfId="0" applyNumberFormat="1" applyFont="1" applyFill="1" applyBorder="1" applyAlignment="1">
      <alignment horizontal="left" wrapText="1"/>
    </xf>
    <xf numFmtId="1" fontId="100" fillId="0" borderId="20" xfId="0" applyNumberFormat="1" applyFont="1" applyFill="1" applyBorder="1" applyAlignment="1">
      <alignment horizontal="center" vertical="center"/>
    </xf>
    <xf numFmtId="49" fontId="4" fillId="0" borderId="0" xfId="0" applyNumberFormat="1" applyFont="1" applyFill="1" applyAlignment="1">
      <alignment horizontal="left"/>
    </xf>
    <xf numFmtId="49" fontId="100" fillId="0" borderId="20" xfId="0" applyNumberFormat="1" applyFont="1" applyFill="1" applyBorder="1" applyAlignment="1" applyProtection="1">
      <alignment horizontal="center" vertical="center" wrapText="1"/>
      <protection/>
    </xf>
    <xf numFmtId="49" fontId="109" fillId="0" borderId="20" xfId="0" applyNumberFormat="1" applyFont="1" applyFill="1" applyBorder="1" applyAlignment="1" applyProtection="1">
      <alignment horizontal="center" vertical="center" wrapText="1"/>
      <protection/>
    </xf>
    <xf numFmtId="49" fontId="14" fillId="0" borderId="0" xfId="0" applyNumberFormat="1" applyFont="1" applyFill="1" applyAlignment="1">
      <alignment horizontal="center"/>
    </xf>
    <xf numFmtId="49" fontId="14" fillId="0" borderId="0" xfId="0" applyNumberFormat="1" applyFont="1" applyFill="1" applyAlignment="1">
      <alignment horizontal="center" wrapText="1"/>
    </xf>
    <xf numFmtId="0" fontId="32" fillId="0" borderId="0" xfId="0" applyNumberFormat="1" applyFont="1" applyFill="1" applyAlignment="1">
      <alignment horizontal="center"/>
    </xf>
    <xf numFmtId="49" fontId="100" fillId="0" borderId="20" xfId="0" applyNumberFormat="1" applyFont="1" applyFill="1" applyBorder="1" applyAlignment="1">
      <alignment horizontal="center" vertical="center" wrapText="1"/>
    </xf>
    <xf numFmtId="0" fontId="25" fillId="0" borderId="0" xfId="0" applyNumberFormat="1" applyFont="1" applyFill="1" applyAlignment="1">
      <alignment horizontal="center"/>
    </xf>
    <xf numFmtId="0" fontId="25" fillId="0" borderId="0" xfId="0" applyNumberFormat="1" applyFont="1" applyFill="1" applyBorder="1" applyAlignment="1">
      <alignment horizontal="center" vertical="center"/>
    </xf>
    <xf numFmtId="49" fontId="122" fillId="47" borderId="20" xfId="0" applyNumberFormat="1" applyFont="1" applyFill="1" applyBorder="1" applyAlignment="1" applyProtection="1">
      <alignment horizontal="center" vertical="center" wrapText="1"/>
      <protection/>
    </xf>
    <xf numFmtId="0" fontId="30" fillId="0" borderId="0" xfId="0" applyNumberFormat="1" applyFont="1" applyFill="1" applyBorder="1" applyAlignment="1">
      <alignment horizontal="center" wrapText="1"/>
    </xf>
    <xf numFmtId="49" fontId="7" fillId="0" borderId="0" xfId="0" applyNumberFormat="1" applyFont="1" applyFill="1" applyBorder="1" applyAlignment="1">
      <alignment horizontal="left" wrapText="1"/>
    </xf>
    <xf numFmtId="0" fontId="25" fillId="0" borderId="0" xfId="0" applyNumberFormat="1" applyFont="1" applyFill="1" applyBorder="1" applyAlignment="1">
      <alignment horizontal="center" wrapText="1"/>
    </xf>
    <xf numFmtId="0" fontId="30" fillId="0" borderId="19" xfId="0" applyNumberFormat="1" applyFont="1" applyFill="1" applyBorder="1" applyAlignment="1">
      <alignment horizontal="center" vertical="center"/>
    </xf>
    <xf numFmtId="0" fontId="100" fillId="0" borderId="20" xfId="0" applyNumberFormat="1" applyFont="1" applyFill="1" applyBorder="1" applyAlignment="1">
      <alignment horizontal="center" vertical="center" wrapText="1"/>
    </xf>
    <xf numFmtId="49" fontId="25" fillId="0" borderId="0" xfId="0" applyNumberFormat="1" applyFont="1" applyFill="1" applyAlignment="1">
      <alignment horizontal="center"/>
    </xf>
    <xf numFmtId="49" fontId="25" fillId="0" borderId="0" xfId="0" applyNumberFormat="1" applyFont="1" applyFill="1" applyBorder="1" applyAlignment="1">
      <alignment horizontal="center"/>
    </xf>
    <xf numFmtId="0" fontId="4" fillId="0" borderId="0" xfId="0" applyNumberFormat="1" applyFont="1" applyFill="1" applyAlignment="1">
      <alignment horizontal="left"/>
    </xf>
    <xf numFmtId="49" fontId="104" fillId="47" borderId="20" xfId="0" applyNumberFormat="1" applyFont="1" applyFill="1" applyBorder="1" applyAlignment="1" applyProtection="1">
      <alignment horizontal="center" vertical="center" wrapText="1"/>
      <protection/>
    </xf>
    <xf numFmtId="0" fontId="0" fillId="0" borderId="0" xfId="0" applyNumberFormat="1" applyFont="1" applyFill="1" applyAlignment="1">
      <alignment horizontal="center"/>
    </xf>
    <xf numFmtId="49" fontId="0" fillId="0" borderId="0" xfId="0" applyNumberFormat="1" applyFont="1" applyFill="1" applyAlignment="1">
      <alignment horizontal="left"/>
    </xf>
    <xf numFmtId="0" fontId="3" fillId="0" borderId="0" xfId="0" applyNumberFormat="1" applyFont="1" applyFill="1" applyBorder="1" applyAlignment="1">
      <alignment horizontal="left" wrapText="1"/>
    </xf>
    <xf numFmtId="49" fontId="3" fillId="0" borderId="0" xfId="0" applyNumberFormat="1" applyFont="1" applyFill="1" applyBorder="1" applyAlignment="1">
      <alignment horizontal="left" wrapText="1"/>
    </xf>
    <xf numFmtId="49" fontId="106" fillId="0" borderId="20" xfId="0" applyNumberFormat="1" applyFont="1" applyFill="1" applyBorder="1" applyAlignment="1" applyProtection="1">
      <alignment horizontal="center" vertical="center" wrapText="1"/>
      <protection/>
    </xf>
    <xf numFmtId="0" fontId="30" fillId="0" borderId="0" xfId="0" applyNumberFormat="1" applyFont="1" applyFill="1" applyBorder="1" applyAlignment="1">
      <alignment horizontal="center" vertical="center"/>
    </xf>
    <xf numFmtId="49" fontId="18" fillId="0" borderId="0" xfId="0" applyNumberFormat="1" applyFont="1" applyFill="1" applyBorder="1" applyAlignment="1">
      <alignment horizontal="center"/>
    </xf>
    <xf numFmtId="49" fontId="106" fillId="0" borderId="20" xfId="0" applyNumberFormat="1" applyFont="1" applyFill="1" applyBorder="1" applyAlignment="1">
      <alignment horizontal="center" vertical="center" wrapText="1"/>
    </xf>
    <xf numFmtId="1" fontId="106" fillId="0" borderId="20" xfId="0" applyNumberFormat="1" applyFont="1" applyFill="1" applyBorder="1" applyAlignment="1">
      <alignment horizontal="center" vertical="center"/>
    </xf>
    <xf numFmtId="0" fontId="106" fillId="0" borderId="20" xfId="0" applyNumberFormat="1" applyFont="1" applyFill="1" applyBorder="1" applyAlignment="1">
      <alignment horizontal="center" vertical="center" wrapText="1"/>
    </xf>
    <xf numFmtId="49" fontId="107" fillId="0" borderId="43" xfId="0" applyNumberFormat="1" applyFont="1" applyFill="1" applyBorder="1" applyAlignment="1" applyProtection="1">
      <alignment horizontal="center" vertical="center" wrapText="1"/>
      <protection/>
    </xf>
    <xf numFmtId="49" fontId="107" fillId="0" borderId="21" xfId="0" applyNumberFormat="1" applyFont="1" applyFill="1" applyBorder="1" applyAlignment="1" applyProtection="1">
      <alignment horizontal="center" vertical="center" wrapText="1"/>
      <protection/>
    </xf>
    <xf numFmtId="49" fontId="100" fillId="47" borderId="23" xfId="0" applyNumberFormat="1" applyFont="1" applyFill="1" applyBorder="1" applyAlignment="1" applyProtection="1">
      <alignment horizontal="center" vertical="center" wrapText="1"/>
      <protection/>
    </xf>
    <xf numFmtId="49" fontId="100" fillId="47" borderId="27" xfId="0" applyNumberFormat="1" applyFont="1" applyFill="1" applyBorder="1" applyAlignment="1" applyProtection="1">
      <alignment horizontal="center" vertical="center" wrapText="1"/>
      <protection/>
    </xf>
    <xf numFmtId="49" fontId="100" fillId="47" borderId="37" xfId="0" applyNumberFormat="1" applyFont="1" applyFill="1" applyBorder="1" applyAlignment="1" applyProtection="1">
      <alignment horizontal="center" vertical="center" wrapText="1"/>
      <protection/>
    </xf>
    <xf numFmtId="49" fontId="100" fillId="47" borderId="38" xfId="0" applyNumberFormat="1" applyFont="1" applyFill="1" applyBorder="1" applyAlignment="1" applyProtection="1">
      <alignment horizontal="center" vertical="center" wrapText="1"/>
      <protection/>
    </xf>
    <xf numFmtId="49" fontId="123" fillId="47" borderId="40" xfId="0" applyNumberFormat="1" applyFont="1" applyFill="1" applyBorder="1" applyAlignment="1" applyProtection="1">
      <alignment horizontal="center" vertical="center" wrapText="1"/>
      <protection/>
    </xf>
    <xf numFmtId="49" fontId="123" fillId="47" borderId="25" xfId="0" applyNumberFormat="1" applyFont="1" applyFill="1" applyBorder="1" applyAlignment="1" applyProtection="1">
      <alignment horizontal="center" vertical="center" wrapText="1"/>
      <protection/>
    </xf>
  </cellXfs>
  <cellStyles count="157">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omma 2 2" xfId="99"/>
    <cellStyle name="Comma 3" xfId="100"/>
    <cellStyle name="Comma 4" xfId="101"/>
    <cellStyle name="Comma 5" xfId="102"/>
    <cellStyle name="Currency" xfId="103"/>
    <cellStyle name="Currency [0]" xfId="104"/>
    <cellStyle name="Currency 2" xfId="105"/>
    <cellStyle name="Explanatory Text" xfId="106"/>
    <cellStyle name="Explanatory Text 2" xfId="107"/>
    <cellStyle name="Explanatory Text 3" xfId="108"/>
    <cellStyle name="Followed Hyperlink" xfId="109"/>
    <cellStyle name="Good" xfId="110"/>
    <cellStyle name="Good 2" xfId="111"/>
    <cellStyle name="Good 3" xfId="112"/>
    <cellStyle name="Heading 1" xfId="113"/>
    <cellStyle name="Heading 1 2" xfId="114"/>
    <cellStyle name="Heading 1 3" xfId="115"/>
    <cellStyle name="Heading 2" xfId="116"/>
    <cellStyle name="Heading 2 2" xfId="117"/>
    <cellStyle name="Heading 2 3" xfId="118"/>
    <cellStyle name="Heading 3" xfId="119"/>
    <cellStyle name="Heading 3 2" xfId="120"/>
    <cellStyle name="Heading 3 3" xfId="121"/>
    <cellStyle name="Heading 4" xfId="122"/>
    <cellStyle name="Heading 4 2" xfId="123"/>
    <cellStyle name="Heading 4 3" xfId="124"/>
    <cellStyle name="Hyperlink" xfId="125"/>
    <cellStyle name="Input" xfId="126"/>
    <cellStyle name="Input 2" xfId="127"/>
    <cellStyle name="Input 3" xfId="128"/>
    <cellStyle name="Linked Cell" xfId="129"/>
    <cellStyle name="Linked Cell 2" xfId="130"/>
    <cellStyle name="Linked Cell 3" xfId="131"/>
    <cellStyle name="Neutral" xfId="132"/>
    <cellStyle name="Neutral 2" xfId="133"/>
    <cellStyle name="Neutral 3" xfId="134"/>
    <cellStyle name="Normal 2" xfId="135"/>
    <cellStyle name="Normal 2 2" xfId="136"/>
    <cellStyle name="Normal 2 3" xfId="137"/>
    <cellStyle name="Normal 3" xfId="138"/>
    <cellStyle name="Normal 3 2" xfId="139"/>
    <cellStyle name="Normal 4" xfId="140"/>
    <cellStyle name="Normal 4 2" xfId="141"/>
    <cellStyle name="Normal 5" xfId="142"/>
    <cellStyle name="Normal 6" xfId="143"/>
    <cellStyle name="Normal_1. (Goc) THONG KE TT01 Toàn tỉnh Hoa Binh 6 tháng 2013" xfId="144"/>
    <cellStyle name="Normal_1. (Goc) THONG KE TT01 Toàn tỉnh Hoa Binh 6 tháng 2013 2" xfId="145"/>
    <cellStyle name="Normal_19 bieu m nhapcong thuc da sao 11 don vi " xfId="146"/>
    <cellStyle name="Normal_Bieu 8 - Bieu 19 toan tinh" xfId="147"/>
    <cellStyle name="Normal_Bieu mau TK tu 11 den 19 (ban phat hanh)" xfId="148"/>
    <cellStyle name="Note" xfId="149"/>
    <cellStyle name="Note 2" xfId="150"/>
    <cellStyle name="Note 3" xfId="151"/>
    <cellStyle name="Output" xfId="152"/>
    <cellStyle name="Output 2" xfId="153"/>
    <cellStyle name="Output 3" xfId="154"/>
    <cellStyle name="Percent" xfId="155"/>
    <cellStyle name="Percent 2" xfId="156"/>
    <cellStyle name="Percent 2 2" xfId="157"/>
    <cellStyle name="Percent 2 3" xfId="158"/>
    <cellStyle name="Percent 3" xfId="159"/>
    <cellStyle name="Percent 4" xfId="160"/>
    <cellStyle name="Percent 5" xfId="161"/>
    <cellStyle name="Title" xfId="162"/>
    <cellStyle name="Title 2" xfId="163"/>
    <cellStyle name="Title 3" xfId="164"/>
    <cellStyle name="Total" xfId="165"/>
    <cellStyle name="Total 2" xfId="166"/>
    <cellStyle name="Total 3" xfId="167"/>
    <cellStyle name="Warning Text" xfId="168"/>
    <cellStyle name="Warning Text 2" xfId="169"/>
    <cellStyle name="Warning Text 3" xfId="1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externalLink" Target="externalLinks/externalLink7.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xdr:row>
      <xdr:rowOff>0</xdr:rowOff>
    </xdr:from>
    <xdr:ext cx="85725" cy="228600"/>
    <xdr:sp fLocksText="0">
      <xdr:nvSpPr>
        <xdr:cNvPr id="1" name="Text Box 1"/>
        <xdr:cNvSpPr txBox="1">
          <a:spLocks noChangeArrowheads="1"/>
        </xdr:cNvSpPr>
      </xdr:nvSpPr>
      <xdr:spPr>
        <a:xfrm>
          <a:off x="1247775" y="4095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xdr:row>
      <xdr:rowOff>0</xdr:rowOff>
    </xdr:from>
    <xdr:ext cx="85725" cy="228600"/>
    <xdr:sp fLocksText="0">
      <xdr:nvSpPr>
        <xdr:cNvPr id="2" name="Text Box 1"/>
        <xdr:cNvSpPr txBox="1">
          <a:spLocks noChangeArrowheads="1"/>
        </xdr:cNvSpPr>
      </xdr:nvSpPr>
      <xdr:spPr>
        <a:xfrm>
          <a:off x="1247775" y="4095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19075"/>
    <xdr:sp fLocksText="0">
      <xdr:nvSpPr>
        <xdr:cNvPr id="1" name="Text Box 1"/>
        <xdr:cNvSpPr txBox="1">
          <a:spLocks noChangeArrowheads="1"/>
        </xdr:cNvSpPr>
      </xdr:nvSpPr>
      <xdr:spPr>
        <a:xfrm>
          <a:off x="990600" y="209550"/>
          <a:ext cx="85725" cy="2190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19075"/>
    <xdr:sp fLocksText="0">
      <xdr:nvSpPr>
        <xdr:cNvPr id="2" name="Text Box 1"/>
        <xdr:cNvSpPr txBox="1">
          <a:spLocks noChangeArrowheads="1"/>
        </xdr:cNvSpPr>
      </xdr:nvSpPr>
      <xdr:spPr>
        <a:xfrm>
          <a:off x="990600" y="209550"/>
          <a:ext cx="85725" cy="2190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6478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6478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4382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4382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3%20THANG%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 val=""/>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555" t="s">
        <v>26</v>
      </c>
      <c r="B1" s="555"/>
      <c r="C1" s="552" t="s">
        <v>74</v>
      </c>
      <c r="D1" s="552"/>
      <c r="E1" s="552"/>
      <c r="F1" s="556" t="s">
        <v>70</v>
      </c>
      <c r="G1" s="556"/>
      <c r="H1" s="556"/>
    </row>
    <row r="2" spans="1:8" ht="33.75" customHeight="1">
      <c r="A2" s="557" t="s">
        <v>77</v>
      </c>
      <c r="B2" s="557"/>
      <c r="C2" s="552"/>
      <c r="D2" s="552"/>
      <c r="E2" s="552"/>
      <c r="F2" s="549" t="s">
        <v>71</v>
      </c>
      <c r="G2" s="549"/>
      <c r="H2" s="549"/>
    </row>
    <row r="3" spans="1:8" ht="19.5" customHeight="1">
      <c r="A3" s="6" t="s">
        <v>65</v>
      </c>
      <c r="B3" s="6"/>
      <c r="C3" s="24"/>
      <c r="D3" s="24"/>
      <c r="E3" s="24"/>
      <c r="F3" s="549" t="s">
        <v>72</v>
      </c>
      <c r="G3" s="549"/>
      <c r="H3" s="549"/>
    </row>
    <row r="4" spans="1:8" s="7" customFormat="1" ht="19.5" customHeight="1">
      <c r="A4" s="6"/>
      <c r="B4" s="6"/>
      <c r="D4" s="8"/>
      <c r="F4" s="9" t="s">
        <v>73</v>
      </c>
      <c r="G4" s="9"/>
      <c r="H4" s="9"/>
    </row>
    <row r="5" spans="1:8" s="23" customFormat="1" ht="36" customHeight="1">
      <c r="A5" s="568" t="s">
        <v>57</v>
      </c>
      <c r="B5" s="569"/>
      <c r="C5" s="572" t="s">
        <v>68</v>
      </c>
      <c r="D5" s="573"/>
      <c r="E5" s="574" t="s">
        <v>67</v>
      </c>
      <c r="F5" s="574"/>
      <c r="G5" s="574"/>
      <c r="H5" s="551"/>
    </row>
    <row r="6" spans="1:8" s="23" customFormat="1" ht="20.25" customHeight="1">
      <c r="A6" s="570"/>
      <c r="B6" s="571"/>
      <c r="C6" s="553" t="s">
        <v>3</v>
      </c>
      <c r="D6" s="553" t="s">
        <v>75</v>
      </c>
      <c r="E6" s="550" t="s">
        <v>69</v>
      </c>
      <c r="F6" s="551"/>
      <c r="G6" s="550" t="s">
        <v>76</v>
      </c>
      <c r="H6" s="551"/>
    </row>
    <row r="7" spans="1:8" s="23" customFormat="1" ht="52.5" customHeight="1">
      <c r="A7" s="570"/>
      <c r="B7" s="571"/>
      <c r="C7" s="554"/>
      <c r="D7" s="554"/>
      <c r="E7" s="5" t="s">
        <v>3</v>
      </c>
      <c r="F7" s="5" t="s">
        <v>9</v>
      </c>
      <c r="G7" s="5" t="s">
        <v>3</v>
      </c>
      <c r="H7" s="5" t="s">
        <v>9</v>
      </c>
    </row>
    <row r="8" spans="1:8" ht="15" customHeight="1">
      <c r="A8" s="559" t="s">
        <v>6</v>
      </c>
      <c r="B8" s="560"/>
      <c r="C8" s="10">
        <v>1</v>
      </c>
      <c r="D8" s="10" t="s">
        <v>44</v>
      </c>
      <c r="E8" s="10" t="s">
        <v>49</v>
      </c>
      <c r="F8" s="10" t="s">
        <v>58</v>
      </c>
      <c r="G8" s="10" t="s">
        <v>59</v>
      </c>
      <c r="H8" s="10" t="s">
        <v>60</v>
      </c>
    </row>
    <row r="9" spans="1:8" ht="26.25" customHeight="1">
      <c r="A9" s="561" t="s">
        <v>33</v>
      </c>
      <c r="B9" s="562"/>
      <c r="C9" s="10"/>
      <c r="D9" s="10"/>
      <c r="E9" s="10"/>
      <c r="F9" s="10"/>
      <c r="G9" s="10"/>
      <c r="H9" s="10"/>
    </row>
    <row r="10" spans="1:8" ht="24.75" customHeight="1">
      <c r="A10" s="11" t="s">
        <v>0</v>
      </c>
      <c r="B10" s="12" t="s">
        <v>10</v>
      </c>
      <c r="C10" s="4"/>
      <c r="D10" s="13"/>
      <c r="E10" s="13"/>
      <c r="F10" s="13"/>
      <c r="G10" s="13"/>
      <c r="H10" s="13"/>
    </row>
    <row r="11" spans="1:8" ht="24.75" customHeight="1">
      <c r="A11" s="14" t="s">
        <v>1</v>
      </c>
      <c r="B11" s="15" t="s">
        <v>11</v>
      </c>
      <c r="C11" s="4"/>
      <c r="D11" s="13"/>
      <c r="E11" s="13"/>
      <c r="F11" s="13"/>
      <c r="G11" s="13"/>
      <c r="H11" s="13"/>
    </row>
    <row r="12" spans="1:8" ht="24.75" customHeight="1">
      <c r="A12" s="16" t="s">
        <v>43</v>
      </c>
      <c r="B12" s="4" t="s">
        <v>12</v>
      </c>
      <c r="C12" s="4"/>
      <c r="D12" s="13"/>
      <c r="E12" s="13"/>
      <c r="F12" s="13"/>
      <c r="G12" s="13"/>
      <c r="H12" s="13"/>
    </row>
    <row r="13" spans="1:8" ht="24.75" customHeight="1">
      <c r="A13" s="16" t="s">
        <v>44</v>
      </c>
      <c r="B13" s="4" t="s">
        <v>12</v>
      </c>
      <c r="C13" s="4"/>
      <c r="D13" s="13"/>
      <c r="E13" s="13"/>
      <c r="F13" s="13"/>
      <c r="G13" s="13"/>
      <c r="H13" s="13"/>
    </row>
    <row r="14" spans="1:8" ht="24.75" customHeight="1">
      <c r="A14" s="16" t="s">
        <v>49</v>
      </c>
      <c r="B14" s="4" t="s">
        <v>12</v>
      </c>
      <c r="C14" s="4"/>
      <c r="D14" s="13"/>
      <c r="E14" s="13"/>
      <c r="F14" s="13"/>
      <c r="G14" s="13"/>
      <c r="H14" s="13"/>
    </row>
    <row r="15" spans="1:8" ht="24.75" customHeight="1">
      <c r="A15" s="16" t="s">
        <v>18</v>
      </c>
      <c r="B15" s="25" t="s">
        <v>18</v>
      </c>
      <c r="C15" s="17"/>
      <c r="D15" s="18"/>
      <c r="E15" s="18"/>
      <c r="F15" s="18"/>
      <c r="G15" s="18"/>
      <c r="H15" s="18"/>
    </row>
    <row r="16" spans="2:8" ht="16.5" customHeight="1">
      <c r="B16" s="563" t="s">
        <v>56</v>
      </c>
      <c r="C16" s="563"/>
      <c r="D16" s="26"/>
      <c r="E16" s="565" t="s">
        <v>19</v>
      </c>
      <c r="F16" s="565"/>
      <c r="G16" s="565"/>
      <c r="H16" s="565"/>
    </row>
    <row r="17" spans="2:8" ht="15.75" customHeight="1">
      <c r="B17" s="563"/>
      <c r="C17" s="563"/>
      <c r="D17" s="26"/>
      <c r="E17" s="566" t="s">
        <v>38</v>
      </c>
      <c r="F17" s="566"/>
      <c r="G17" s="566"/>
      <c r="H17" s="566"/>
    </row>
    <row r="18" spans="2:8" s="27" customFormat="1" ht="15.75" customHeight="1">
      <c r="B18" s="563"/>
      <c r="C18" s="563"/>
      <c r="D18" s="28"/>
      <c r="E18" s="567" t="s">
        <v>55</v>
      </c>
      <c r="F18" s="567"/>
      <c r="G18" s="567"/>
      <c r="H18" s="567"/>
    </row>
    <row r="20" ht="15.75">
      <c r="B20" s="19"/>
    </row>
    <row r="22" ht="15.75" hidden="1">
      <c r="A22" s="20" t="s">
        <v>41</v>
      </c>
    </row>
    <row r="23" spans="1:3" ht="15.75" hidden="1">
      <c r="A23" s="21"/>
      <c r="B23" s="564" t="s">
        <v>50</v>
      </c>
      <c r="C23" s="564"/>
    </row>
    <row r="24" spans="1:8" ht="15.75" customHeight="1" hidden="1">
      <c r="A24" s="22" t="s">
        <v>25</v>
      </c>
      <c r="B24" s="558" t="s">
        <v>53</v>
      </c>
      <c r="C24" s="558"/>
      <c r="D24" s="22"/>
      <c r="E24" s="22"/>
      <c r="F24" s="22"/>
      <c r="G24" s="22"/>
      <c r="H24" s="22"/>
    </row>
    <row r="25" spans="1:8" ht="15" customHeight="1" hidden="1">
      <c r="A25" s="22"/>
      <c r="B25" s="558" t="s">
        <v>54</v>
      </c>
      <c r="C25" s="558"/>
      <c r="D25" s="558"/>
      <c r="E25" s="22"/>
      <c r="F25" s="22"/>
      <c r="G25" s="22"/>
      <c r="H25" s="22"/>
    </row>
    <row r="26" spans="2:3" ht="15.75">
      <c r="B26" s="23"/>
      <c r="C26" s="23"/>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F3:H3"/>
    <mergeCell ref="G6:H6"/>
    <mergeCell ref="C1:E2"/>
    <mergeCell ref="C6:C7"/>
    <mergeCell ref="A1:B1"/>
    <mergeCell ref="F1:H1"/>
    <mergeCell ref="A2:B2"/>
    <mergeCell ref="F2:H2"/>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35" customWidth="1"/>
    <col min="2" max="2" width="23.625" style="323" customWidth="1"/>
    <col min="3" max="3" width="9.25390625" style="323" customWidth="1"/>
    <col min="4" max="4" width="15.375" style="323" customWidth="1"/>
    <col min="5" max="5" width="8.375" style="323" customWidth="1"/>
    <col min="6" max="6" width="10.75390625" style="323" customWidth="1"/>
    <col min="7" max="7" width="8.25390625" style="323" customWidth="1"/>
    <col min="8" max="8" width="9.875" style="323" customWidth="1"/>
    <col min="9" max="9" width="8.00390625" style="323" customWidth="1"/>
    <col min="10" max="10" width="12.25390625" style="323" customWidth="1"/>
    <col min="11" max="11" width="9.25390625" style="323" customWidth="1"/>
    <col min="12" max="12" width="11.50390625" style="323" customWidth="1"/>
    <col min="13" max="28" width="8.00390625" style="323" customWidth="1"/>
    <col min="29" max="29" width="8.375" style="323" customWidth="1"/>
    <col min="30" max="30" width="8.00390625" style="323" customWidth="1"/>
    <col min="31" max="31" width="11.25390625" style="323" customWidth="1"/>
    <col min="32" max="32" width="13.50390625" style="323" customWidth="1"/>
    <col min="33" max="16384" width="8.00390625" style="323" customWidth="1"/>
  </cols>
  <sheetData>
    <row r="1" spans="1:12" ht="20.25" customHeight="1">
      <c r="A1" s="751" t="s">
        <v>230</v>
      </c>
      <c r="B1" s="751"/>
      <c r="C1" s="751"/>
      <c r="D1" s="754" t="s">
        <v>342</v>
      </c>
      <c r="E1" s="754"/>
      <c r="F1" s="754"/>
      <c r="G1" s="754"/>
      <c r="H1" s="754"/>
      <c r="I1" s="754"/>
      <c r="J1" s="191" t="s">
        <v>343</v>
      </c>
      <c r="K1" s="322"/>
      <c r="L1" s="322"/>
    </row>
    <row r="2" spans="1:12" ht="18.75" customHeight="1">
      <c r="A2" s="752" t="s">
        <v>301</v>
      </c>
      <c r="B2" s="752"/>
      <c r="C2" s="752"/>
      <c r="D2" s="841" t="s">
        <v>231</v>
      </c>
      <c r="E2" s="841"/>
      <c r="F2" s="841"/>
      <c r="G2" s="841"/>
      <c r="H2" s="841"/>
      <c r="I2" s="841"/>
      <c r="J2" s="751" t="s">
        <v>344</v>
      </c>
      <c r="K2" s="751"/>
      <c r="L2" s="751"/>
    </row>
    <row r="3" spans="1:12" ht="17.25">
      <c r="A3" s="752" t="s">
        <v>253</v>
      </c>
      <c r="B3" s="752"/>
      <c r="C3" s="752"/>
      <c r="D3" s="842" t="s">
        <v>345</v>
      </c>
      <c r="E3" s="843"/>
      <c r="F3" s="843"/>
      <c r="G3" s="843"/>
      <c r="H3" s="843"/>
      <c r="I3" s="843"/>
      <c r="J3" s="194" t="s">
        <v>361</v>
      </c>
      <c r="K3" s="194"/>
      <c r="L3" s="194"/>
    </row>
    <row r="4" spans="1:12" ht="15.75">
      <c r="A4" s="838" t="s">
        <v>346</v>
      </c>
      <c r="B4" s="838"/>
      <c r="C4" s="838"/>
      <c r="D4" s="839"/>
      <c r="E4" s="839"/>
      <c r="F4" s="839"/>
      <c r="G4" s="839"/>
      <c r="H4" s="839"/>
      <c r="I4" s="839"/>
      <c r="J4" s="757" t="s">
        <v>303</v>
      </c>
      <c r="K4" s="757"/>
      <c r="L4" s="757"/>
    </row>
    <row r="5" spans="1:13" ht="15.75">
      <c r="A5" s="324"/>
      <c r="B5" s="324"/>
      <c r="C5" s="325"/>
      <c r="D5" s="325"/>
      <c r="E5" s="193"/>
      <c r="J5" s="326" t="s">
        <v>347</v>
      </c>
      <c r="K5" s="241"/>
      <c r="L5" s="241"/>
      <c r="M5" s="241"/>
    </row>
    <row r="6" spans="1:13" s="329" customFormat="1" ht="24.75" customHeight="1">
      <c r="A6" s="832" t="s">
        <v>57</v>
      </c>
      <c r="B6" s="833"/>
      <c r="C6" s="830" t="s">
        <v>348</v>
      </c>
      <c r="D6" s="830"/>
      <c r="E6" s="830"/>
      <c r="F6" s="830"/>
      <c r="G6" s="830"/>
      <c r="H6" s="830"/>
      <c r="I6" s="830" t="s">
        <v>232</v>
      </c>
      <c r="J6" s="830"/>
      <c r="K6" s="830"/>
      <c r="L6" s="830"/>
      <c r="M6" s="328"/>
    </row>
    <row r="7" spans="1:13" s="329" customFormat="1" ht="17.25" customHeight="1">
      <c r="A7" s="834"/>
      <c r="B7" s="835"/>
      <c r="C7" s="830" t="s">
        <v>31</v>
      </c>
      <c r="D7" s="830"/>
      <c r="E7" s="830" t="s">
        <v>7</v>
      </c>
      <c r="F7" s="830"/>
      <c r="G7" s="830"/>
      <c r="H7" s="830"/>
      <c r="I7" s="830" t="s">
        <v>233</v>
      </c>
      <c r="J7" s="830"/>
      <c r="K7" s="830" t="s">
        <v>234</v>
      </c>
      <c r="L7" s="830"/>
      <c r="M7" s="328"/>
    </row>
    <row r="8" spans="1:12" s="329" customFormat="1" ht="27.75" customHeight="1">
      <c r="A8" s="834"/>
      <c r="B8" s="835"/>
      <c r="C8" s="830"/>
      <c r="D8" s="830"/>
      <c r="E8" s="830" t="s">
        <v>235</v>
      </c>
      <c r="F8" s="830"/>
      <c r="G8" s="830" t="s">
        <v>236</v>
      </c>
      <c r="H8" s="830"/>
      <c r="I8" s="830"/>
      <c r="J8" s="830"/>
      <c r="K8" s="830"/>
      <c r="L8" s="830"/>
    </row>
    <row r="9" spans="1:12" s="329" customFormat="1" ht="24.75" customHeight="1">
      <c r="A9" s="836"/>
      <c r="B9" s="837"/>
      <c r="C9" s="327" t="s">
        <v>237</v>
      </c>
      <c r="D9" s="327" t="s">
        <v>9</v>
      </c>
      <c r="E9" s="327" t="s">
        <v>3</v>
      </c>
      <c r="F9" s="327" t="s">
        <v>238</v>
      </c>
      <c r="G9" s="327" t="s">
        <v>3</v>
      </c>
      <c r="H9" s="327" t="s">
        <v>238</v>
      </c>
      <c r="I9" s="327" t="s">
        <v>3</v>
      </c>
      <c r="J9" s="327" t="s">
        <v>238</v>
      </c>
      <c r="K9" s="327" t="s">
        <v>3</v>
      </c>
      <c r="L9" s="327" t="s">
        <v>238</v>
      </c>
    </row>
    <row r="10" spans="1:12" s="331" customFormat="1" ht="15.75">
      <c r="A10" s="736" t="s">
        <v>6</v>
      </c>
      <c r="B10" s="737"/>
      <c r="C10" s="330">
        <v>1</v>
      </c>
      <c r="D10" s="330">
        <v>2</v>
      </c>
      <c r="E10" s="330">
        <v>3</v>
      </c>
      <c r="F10" s="330">
        <v>4</v>
      </c>
      <c r="G10" s="330">
        <v>5</v>
      </c>
      <c r="H10" s="330">
        <v>6</v>
      </c>
      <c r="I10" s="330">
        <v>7</v>
      </c>
      <c r="J10" s="330">
        <v>8</v>
      </c>
      <c r="K10" s="330">
        <v>9</v>
      </c>
      <c r="L10" s="330">
        <v>10</v>
      </c>
    </row>
    <row r="11" spans="1:12" s="331" customFormat="1" ht="30.75" customHeight="1">
      <c r="A11" s="748" t="s">
        <v>298</v>
      </c>
      <c r="B11" s="749"/>
      <c r="C11" s="248">
        <f aca="true" t="shared" si="0" ref="C11:L11">C13-C12</f>
        <v>0</v>
      </c>
      <c r="D11" s="248">
        <f t="shared" si="0"/>
        <v>0</v>
      </c>
      <c r="E11" s="248">
        <f t="shared" si="0"/>
        <v>0</v>
      </c>
      <c r="F11" s="248">
        <f t="shared" si="0"/>
        <v>0</v>
      </c>
      <c r="G11" s="248">
        <f t="shared" si="0"/>
        <v>0</v>
      </c>
      <c r="H11" s="248">
        <f t="shared" si="0"/>
        <v>0</v>
      </c>
      <c r="I11" s="248">
        <f t="shared" si="0"/>
        <v>0</v>
      </c>
      <c r="J11" s="248">
        <f t="shared" si="0"/>
        <v>0</v>
      </c>
      <c r="K11" s="248">
        <f t="shared" si="0"/>
        <v>0</v>
      </c>
      <c r="L11" s="248">
        <f t="shared" si="0"/>
        <v>0</v>
      </c>
    </row>
    <row r="12" spans="1:12" s="331" customFormat="1" ht="27" customHeight="1">
      <c r="A12" s="727" t="s">
        <v>299</v>
      </c>
      <c r="B12" s="728"/>
      <c r="C12" s="249">
        <v>0</v>
      </c>
      <c r="D12" s="249">
        <v>0</v>
      </c>
      <c r="E12" s="249">
        <v>0</v>
      </c>
      <c r="F12" s="249">
        <v>0</v>
      </c>
      <c r="G12" s="249">
        <v>0</v>
      </c>
      <c r="H12" s="249">
        <v>0</v>
      </c>
      <c r="I12" s="249">
        <v>0</v>
      </c>
      <c r="J12" s="249">
        <v>0</v>
      </c>
      <c r="K12" s="249">
        <v>0</v>
      </c>
      <c r="L12" s="249">
        <v>0</v>
      </c>
    </row>
    <row r="13" spans="1:32" s="331" customFormat="1" ht="17.25" customHeight="1">
      <c r="A13" s="730" t="s">
        <v>30</v>
      </c>
      <c r="B13" s="731"/>
      <c r="C13" s="332">
        <f aca="true" t="shared" si="1" ref="C13:L13">C14+C15</f>
        <v>0</v>
      </c>
      <c r="D13" s="332">
        <f t="shared" si="1"/>
        <v>0</v>
      </c>
      <c r="E13" s="332">
        <f t="shared" si="1"/>
        <v>0</v>
      </c>
      <c r="F13" s="332">
        <f t="shared" si="1"/>
        <v>0</v>
      </c>
      <c r="G13" s="332">
        <f t="shared" si="1"/>
        <v>0</v>
      </c>
      <c r="H13" s="332">
        <f t="shared" si="1"/>
        <v>0</v>
      </c>
      <c r="I13" s="332">
        <f t="shared" si="1"/>
        <v>0</v>
      </c>
      <c r="J13" s="332">
        <f t="shared" si="1"/>
        <v>0</v>
      </c>
      <c r="K13" s="332">
        <f t="shared" si="1"/>
        <v>0</v>
      </c>
      <c r="L13" s="332">
        <f t="shared" si="1"/>
        <v>0</v>
      </c>
      <c r="AF13" s="331">
        <f>AC14-AC15</f>
        <v>0</v>
      </c>
    </row>
    <row r="14" spans="1:37" s="333" customFormat="1" ht="17.25" customHeight="1">
      <c r="A14" s="197" t="s">
        <v>0</v>
      </c>
      <c r="B14" s="198" t="s">
        <v>80</v>
      </c>
      <c r="C14" s="332">
        <f>C15+C16</f>
        <v>0</v>
      </c>
      <c r="D14" s="332">
        <f>D15+D16</f>
        <v>0</v>
      </c>
      <c r="E14" s="252">
        <v>0</v>
      </c>
      <c r="F14" s="252">
        <v>0</v>
      </c>
      <c r="G14" s="252">
        <v>0</v>
      </c>
      <c r="H14" s="252">
        <v>0</v>
      </c>
      <c r="I14" s="252">
        <v>0</v>
      </c>
      <c r="J14" s="252">
        <v>0</v>
      </c>
      <c r="K14" s="252">
        <v>0</v>
      </c>
      <c r="L14" s="252">
        <v>0</v>
      </c>
      <c r="AK14" s="334"/>
    </row>
    <row r="15" spans="1:12" s="333" customFormat="1" ht="17.25" customHeight="1">
      <c r="A15" s="254" t="s">
        <v>1</v>
      </c>
      <c r="B15" s="198" t="s">
        <v>17</v>
      </c>
      <c r="C15" s="332">
        <f aca="true" t="shared" si="2" ref="C15:L15">C16+C17+C18+C19+C20+C21+C22+C23+C24+C25+C26</f>
        <v>0</v>
      </c>
      <c r="D15" s="332">
        <f t="shared" si="2"/>
        <v>0</v>
      </c>
      <c r="E15" s="332">
        <f t="shared" si="2"/>
        <v>0</v>
      </c>
      <c r="F15" s="332">
        <f t="shared" si="2"/>
        <v>0</v>
      </c>
      <c r="G15" s="332">
        <f t="shared" si="2"/>
        <v>0</v>
      </c>
      <c r="H15" s="332">
        <f t="shared" si="2"/>
        <v>0</v>
      </c>
      <c r="I15" s="332">
        <f t="shared" si="2"/>
        <v>0</v>
      </c>
      <c r="J15" s="332">
        <f t="shared" si="2"/>
        <v>0</v>
      </c>
      <c r="K15" s="332">
        <f t="shared" si="2"/>
        <v>0</v>
      </c>
      <c r="L15" s="332">
        <f t="shared" si="2"/>
        <v>0</v>
      </c>
    </row>
    <row r="16" spans="1:38" s="333" customFormat="1" ht="17.25" customHeight="1">
      <c r="A16" s="200">
        <v>1</v>
      </c>
      <c r="B16" s="68" t="s">
        <v>268</v>
      </c>
      <c r="C16" s="332">
        <f aca="true" t="shared" si="3" ref="C16:C26">E16+G16</f>
        <v>0</v>
      </c>
      <c r="D16" s="332">
        <f aca="true" t="shared" si="4" ref="D16:D26">F16+H16</f>
        <v>0</v>
      </c>
      <c r="E16" s="252">
        <v>0</v>
      </c>
      <c r="F16" s="252">
        <v>0</v>
      </c>
      <c r="G16" s="252">
        <v>0</v>
      </c>
      <c r="H16" s="252">
        <v>0</v>
      </c>
      <c r="I16" s="252">
        <v>0</v>
      </c>
      <c r="J16" s="252">
        <v>0</v>
      </c>
      <c r="K16" s="252">
        <v>0</v>
      </c>
      <c r="L16" s="252">
        <v>0</v>
      </c>
      <c r="AL16" s="334"/>
    </row>
    <row r="17" spans="1:32" s="333" customFormat="1" ht="17.25" customHeight="1">
      <c r="A17" s="200">
        <v>2</v>
      </c>
      <c r="B17" s="68" t="s">
        <v>300</v>
      </c>
      <c r="C17" s="332">
        <f t="shared" si="3"/>
        <v>0</v>
      </c>
      <c r="D17" s="332">
        <f t="shared" si="4"/>
        <v>0</v>
      </c>
      <c r="E17" s="252">
        <v>0</v>
      </c>
      <c r="F17" s="252">
        <v>0</v>
      </c>
      <c r="G17" s="252">
        <v>0</v>
      </c>
      <c r="H17" s="252">
        <v>0</v>
      </c>
      <c r="I17" s="252">
        <v>0</v>
      </c>
      <c r="J17" s="252">
        <v>0</v>
      </c>
      <c r="K17" s="252">
        <v>0</v>
      </c>
      <c r="L17" s="252">
        <v>0</v>
      </c>
      <c r="AF17" s="334" t="e">
        <f>(R17-D17)/D17</f>
        <v>#DIV/0!</v>
      </c>
    </row>
    <row r="18" spans="1:12" s="333" customFormat="1" ht="17.25" customHeight="1">
      <c r="A18" s="200">
        <v>3</v>
      </c>
      <c r="B18" s="68" t="s">
        <v>271</v>
      </c>
      <c r="C18" s="332">
        <f t="shared" si="3"/>
        <v>0</v>
      </c>
      <c r="D18" s="332">
        <f t="shared" si="4"/>
        <v>0</v>
      </c>
      <c r="E18" s="252">
        <v>0</v>
      </c>
      <c r="F18" s="252">
        <v>0</v>
      </c>
      <c r="G18" s="252">
        <v>0</v>
      </c>
      <c r="H18" s="252">
        <v>0</v>
      </c>
      <c r="I18" s="252">
        <v>0</v>
      </c>
      <c r="J18" s="252">
        <v>0</v>
      </c>
      <c r="K18" s="252">
        <v>0</v>
      </c>
      <c r="L18" s="252">
        <v>0</v>
      </c>
    </row>
    <row r="19" spans="1:12" s="333" customFormat="1" ht="17.25" customHeight="1">
      <c r="A19" s="200">
        <v>4</v>
      </c>
      <c r="B19" s="68" t="s">
        <v>272</v>
      </c>
      <c r="C19" s="332">
        <f t="shared" si="3"/>
        <v>0</v>
      </c>
      <c r="D19" s="332">
        <f t="shared" si="4"/>
        <v>0</v>
      </c>
      <c r="E19" s="252">
        <v>0</v>
      </c>
      <c r="F19" s="252">
        <v>0</v>
      </c>
      <c r="G19" s="252">
        <v>0</v>
      </c>
      <c r="H19" s="252">
        <v>0</v>
      </c>
      <c r="I19" s="252">
        <v>0</v>
      </c>
      <c r="J19" s="252">
        <v>0</v>
      </c>
      <c r="K19" s="252">
        <v>0</v>
      </c>
      <c r="L19" s="252">
        <v>0</v>
      </c>
    </row>
    <row r="20" spans="1:12" s="333" customFormat="1" ht="17.25" customHeight="1">
      <c r="A20" s="200">
        <v>5</v>
      </c>
      <c r="B20" s="68" t="s">
        <v>273</v>
      </c>
      <c r="C20" s="332">
        <f t="shared" si="3"/>
        <v>0</v>
      </c>
      <c r="D20" s="332">
        <f t="shared" si="4"/>
        <v>0</v>
      </c>
      <c r="E20" s="252">
        <v>0</v>
      </c>
      <c r="F20" s="252">
        <v>0</v>
      </c>
      <c r="G20" s="252">
        <v>0</v>
      </c>
      <c r="H20" s="252">
        <v>0</v>
      </c>
      <c r="I20" s="252">
        <v>0</v>
      </c>
      <c r="J20" s="252">
        <v>0</v>
      </c>
      <c r="K20" s="252">
        <v>0</v>
      </c>
      <c r="L20" s="252">
        <v>0</v>
      </c>
    </row>
    <row r="21" spans="1:39" s="333" customFormat="1" ht="17.25" customHeight="1">
      <c r="A21" s="200">
        <v>6</v>
      </c>
      <c r="B21" s="68" t="s">
        <v>274</v>
      </c>
      <c r="C21" s="332">
        <f t="shared" si="3"/>
        <v>0</v>
      </c>
      <c r="D21" s="332">
        <f t="shared" si="4"/>
        <v>0</v>
      </c>
      <c r="E21" s="252">
        <v>0</v>
      </c>
      <c r="F21" s="252">
        <v>0</v>
      </c>
      <c r="G21" s="252">
        <v>0</v>
      </c>
      <c r="H21" s="252">
        <v>0</v>
      </c>
      <c r="I21" s="252">
        <v>0</v>
      </c>
      <c r="J21" s="252">
        <v>0</v>
      </c>
      <c r="K21" s="252">
        <v>0</v>
      </c>
      <c r="L21" s="252">
        <v>0</v>
      </c>
      <c r="AJ21" s="333">
        <f>AI20-AI21</f>
        <v>0</v>
      </c>
      <c r="AK21" s="333">
        <v>1653</v>
      </c>
      <c r="AL21" s="333">
        <f>AI20-AK21</f>
        <v>-1653</v>
      </c>
      <c r="AM21" s="334" t="e">
        <f>AL21/AI20</f>
        <v>#DIV/0!</v>
      </c>
    </row>
    <row r="22" spans="1:39" s="333" customFormat="1" ht="17.25" customHeight="1">
      <c r="A22" s="200">
        <v>7</v>
      </c>
      <c r="B22" s="68" t="s">
        <v>279</v>
      </c>
      <c r="C22" s="332">
        <f t="shared" si="3"/>
        <v>0</v>
      </c>
      <c r="D22" s="332">
        <f t="shared" si="4"/>
        <v>0</v>
      </c>
      <c r="E22" s="252">
        <v>0</v>
      </c>
      <c r="F22" s="252">
        <v>0</v>
      </c>
      <c r="G22" s="252">
        <v>0</v>
      </c>
      <c r="H22" s="252">
        <v>0</v>
      </c>
      <c r="I22" s="252">
        <v>0</v>
      </c>
      <c r="J22" s="252">
        <v>0</v>
      </c>
      <c r="K22" s="252">
        <v>0</v>
      </c>
      <c r="L22" s="252">
        <v>0</v>
      </c>
      <c r="AM22" s="334" t="e">
        <f>AN20-AM21</f>
        <v>#DIV/0!</v>
      </c>
    </row>
    <row r="23" spans="1:12" s="333" customFormat="1" ht="17.25" customHeight="1">
      <c r="A23" s="200">
        <v>8</v>
      </c>
      <c r="B23" s="68" t="s">
        <v>281</v>
      </c>
      <c r="C23" s="332">
        <f t="shared" si="3"/>
        <v>0</v>
      </c>
      <c r="D23" s="332">
        <f t="shared" si="4"/>
        <v>0</v>
      </c>
      <c r="E23" s="252">
        <v>0</v>
      </c>
      <c r="F23" s="252">
        <v>0</v>
      </c>
      <c r="G23" s="252">
        <v>0</v>
      </c>
      <c r="H23" s="252">
        <v>0</v>
      </c>
      <c r="I23" s="252">
        <v>0</v>
      </c>
      <c r="J23" s="252">
        <v>0</v>
      </c>
      <c r="K23" s="252">
        <v>0</v>
      </c>
      <c r="L23" s="252">
        <v>0</v>
      </c>
    </row>
    <row r="24" spans="1:36" s="333" customFormat="1" ht="17.25" customHeight="1">
      <c r="A24" s="200">
        <v>9</v>
      </c>
      <c r="B24" s="68" t="s">
        <v>282</v>
      </c>
      <c r="C24" s="332">
        <f t="shared" si="3"/>
        <v>0</v>
      </c>
      <c r="D24" s="332">
        <f t="shared" si="4"/>
        <v>0</v>
      </c>
      <c r="E24" s="252">
        <v>0</v>
      </c>
      <c r="F24" s="252">
        <v>0</v>
      </c>
      <c r="G24" s="252">
        <v>0</v>
      </c>
      <c r="H24" s="252">
        <v>0</v>
      </c>
      <c r="I24" s="252">
        <v>0</v>
      </c>
      <c r="J24" s="252">
        <v>0</v>
      </c>
      <c r="K24" s="252">
        <v>0</v>
      </c>
      <c r="L24" s="252">
        <v>0</v>
      </c>
      <c r="AJ24" s="333">
        <f>AI23-AI24</f>
        <v>0</v>
      </c>
    </row>
    <row r="25" spans="1:36" s="333" customFormat="1" ht="17.25" customHeight="1">
      <c r="A25" s="200">
        <v>10</v>
      </c>
      <c r="B25" s="68" t="s">
        <v>283</v>
      </c>
      <c r="C25" s="332">
        <f t="shared" si="3"/>
        <v>0</v>
      </c>
      <c r="D25" s="332">
        <f t="shared" si="4"/>
        <v>0</v>
      </c>
      <c r="E25" s="252">
        <v>0</v>
      </c>
      <c r="F25" s="252">
        <v>0</v>
      </c>
      <c r="G25" s="252">
        <v>0</v>
      </c>
      <c r="H25" s="252">
        <v>0</v>
      </c>
      <c r="I25" s="252">
        <v>0</v>
      </c>
      <c r="J25" s="252">
        <v>0</v>
      </c>
      <c r="K25" s="252">
        <v>0</v>
      </c>
      <c r="L25" s="252">
        <v>0</v>
      </c>
      <c r="AJ25" s="334" t="e">
        <f>AI24/AI25</f>
        <v>#DIV/0!</v>
      </c>
    </row>
    <row r="26" spans="1:44" s="333" customFormat="1" ht="17.25" customHeight="1">
      <c r="A26" s="200">
        <v>11</v>
      </c>
      <c r="B26" s="68" t="s">
        <v>285</v>
      </c>
      <c r="C26" s="332">
        <f t="shared" si="3"/>
        <v>0</v>
      </c>
      <c r="D26" s="332">
        <f t="shared" si="4"/>
        <v>0</v>
      </c>
      <c r="E26" s="252">
        <v>0</v>
      </c>
      <c r="F26" s="252">
        <v>0</v>
      </c>
      <c r="G26" s="252">
        <v>0</v>
      </c>
      <c r="H26" s="252">
        <v>0</v>
      </c>
      <c r="I26" s="252">
        <v>0</v>
      </c>
      <c r="J26" s="252">
        <v>0</v>
      </c>
      <c r="K26" s="252">
        <v>0</v>
      </c>
      <c r="L26" s="252">
        <v>0</v>
      </c>
      <c r="AR26" s="334"/>
    </row>
    <row r="27" ht="7.5" customHeight="1"/>
    <row r="28" spans="1:35" s="192" customFormat="1" ht="15.75" customHeight="1">
      <c r="A28" s="202"/>
      <c r="B28" s="746" t="s">
        <v>286</v>
      </c>
      <c r="C28" s="746"/>
      <c r="D28" s="746"/>
      <c r="E28" s="204"/>
      <c r="F28" s="258"/>
      <c r="G28" s="258"/>
      <c r="H28" s="745" t="s">
        <v>286</v>
      </c>
      <c r="I28" s="745"/>
      <c r="J28" s="745"/>
      <c r="K28" s="745"/>
      <c r="L28" s="745"/>
      <c r="AG28" s="192" t="s">
        <v>287</v>
      </c>
      <c r="AI28" s="190">
        <f>82/88</f>
        <v>0.9318181818181818</v>
      </c>
    </row>
    <row r="29" spans="1:12" s="192" customFormat="1" ht="19.5" customHeight="1">
      <c r="A29" s="202"/>
      <c r="B29" s="747" t="s">
        <v>239</v>
      </c>
      <c r="C29" s="747"/>
      <c r="D29" s="747"/>
      <c r="E29" s="204"/>
      <c r="F29" s="205"/>
      <c r="G29" s="205"/>
      <c r="H29" s="750" t="s">
        <v>157</v>
      </c>
      <c r="I29" s="750"/>
      <c r="J29" s="750"/>
      <c r="K29" s="750"/>
      <c r="L29" s="750"/>
    </row>
    <row r="30" spans="1:12" s="196" customFormat="1" ht="15" customHeight="1">
      <c r="A30" s="202"/>
      <c r="B30" s="831"/>
      <c r="C30" s="831"/>
      <c r="D30" s="831"/>
      <c r="E30" s="204"/>
      <c r="F30" s="205"/>
      <c r="G30" s="205"/>
      <c r="H30" s="703"/>
      <c r="I30" s="703"/>
      <c r="J30" s="703"/>
      <c r="K30" s="703"/>
      <c r="L30" s="703"/>
    </row>
    <row r="31" spans="1:12" s="192" customFormat="1" ht="15" customHeight="1">
      <c r="A31" s="202"/>
      <c r="B31" s="203"/>
      <c r="C31" s="203"/>
      <c r="D31" s="204"/>
      <c r="E31" s="204"/>
      <c r="F31" s="205"/>
      <c r="G31" s="205"/>
      <c r="H31" s="207"/>
      <c r="I31" s="207"/>
      <c r="J31" s="207"/>
      <c r="K31" s="207"/>
      <c r="L31" s="207"/>
    </row>
    <row r="32" spans="1:12" s="192" customFormat="1" ht="15" customHeight="1">
      <c r="A32" s="202"/>
      <c r="B32" s="203"/>
      <c r="C32" s="203"/>
      <c r="D32" s="204"/>
      <c r="E32" s="204"/>
      <c r="F32" s="205"/>
      <c r="G32" s="205"/>
      <c r="H32" s="207"/>
      <c r="I32" s="207"/>
      <c r="J32" s="207"/>
      <c r="K32" s="207"/>
      <c r="L32" s="207"/>
    </row>
    <row r="33" spans="2:12" ht="19.5">
      <c r="B33" s="829" t="s">
        <v>290</v>
      </c>
      <c r="C33" s="829"/>
      <c r="D33" s="829"/>
      <c r="E33" s="336"/>
      <c r="F33" s="336"/>
      <c r="G33" s="336"/>
      <c r="H33" s="336"/>
      <c r="I33" s="336"/>
      <c r="J33" s="337" t="s">
        <v>290</v>
      </c>
      <c r="K33" s="336"/>
      <c r="L33" s="336"/>
    </row>
    <row r="34" spans="2:12" ht="18.75">
      <c r="B34" s="336"/>
      <c r="C34" s="336"/>
      <c r="D34" s="336"/>
      <c r="E34" s="336"/>
      <c r="F34" s="336"/>
      <c r="G34" s="336"/>
      <c r="H34" s="336"/>
      <c r="I34" s="336"/>
      <c r="J34" s="336"/>
      <c r="K34" s="336"/>
      <c r="L34" s="336"/>
    </row>
    <row r="35" spans="2:12" ht="18.75">
      <c r="B35" s="336"/>
      <c r="C35" s="336"/>
      <c r="D35" s="336"/>
      <c r="E35" s="336"/>
      <c r="F35" s="336"/>
      <c r="G35" s="336"/>
      <c r="H35" s="336"/>
      <c r="I35" s="336"/>
      <c r="J35" s="336"/>
      <c r="K35" s="336"/>
      <c r="L35" s="336"/>
    </row>
    <row r="36" spans="1:12" s="184" customFormat="1" ht="18.75" hidden="1">
      <c r="A36" s="235" t="s">
        <v>39</v>
      </c>
      <c r="B36" s="186"/>
      <c r="C36" s="186"/>
      <c r="D36" s="186"/>
      <c r="E36" s="186"/>
      <c r="F36" s="186"/>
      <c r="G36" s="186"/>
      <c r="H36" s="186"/>
      <c r="I36" s="186"/>
      <c r="J36" s="186"/>
      <c r="K36" s="338"/>
      <c r="L36" s="186"/>
    </row>
    <row r="37" spans="1:15" s="184" customFormat="1" ht="15" customHeight="1" hidden="1">
      <c r="A37" s="188"/>
      <c r="B37" s="840" t="s">
        <v>240</v>
      </c>
      <c r="C37" s="840"/>
      <c r="D37" s="840"/>
      <c r="E37" s="840"/>
      <c r="F37" s="840"/>
      <c r="G37" s="840"/>
      <c r="H37" s="840"/>
      <c r="I37" s="840"/>
      <c r="J37" s="840"/>
      <c r="K37" s="339"/>
      <c r="L37" s="294"/>
      <c r="M37" s="265"/>
      <c r="N37" s="265"/>
      <c r="O37" s="265"/>
    </row>
    <row r="38" spans="2:12" s="184" customFormat="1" ht="18.75" hidden="1">
      <c r="B38" s="236" t="s">
        <v>241</v>
      </c>
      <c r="C38" s="186"/>
      <c r="D38" s="186"/>
      <c r="E38" s="186"/>
      <c r="F38" s="186"/>
      <c r="G38" s="186"/>
      <c r="H38" s="186"/>
      <c r="I38" s="186"/>
      <c r="J38" s="186"/>
      <c r="K38" s="338"/>
      <c r="L38" s="186"/>
    </row>
    <row r="39" spans="2:12" ht="18.75" hidden="1">
      <c r="B39" s="340" t="s">
        <v>242</v>
      </c>
      <c r="C39" s="336"/>
      <c r="D39" s="336"/>
      <c r="E39" s="336"/>
      <c r="F39" s="336"/>
      <c r="G39" s="336"/>
      <c r="H39" s="336"/>
      <c r="I39" s="336"/>
      <c r="J39" s="336"/>
      <c r="K39" s="336"/>
      <c r="L39" s="336"/>
    </row>
    <row r="40" spans="2:12" ht="18.75" hidden="1">
      <c r="B40" s="336"/>
      <c r="C40" s="336"/>
      <c r="D40" s="336"/>
      <c r="E40" s="336"/>
      <c r="F40" s="336"/>
      <c r="G40" s="336"/>
      <c r="H40" s="336"/>
      <c r="I40" s="336"/>
      <c r="J40" s="336"/>
      <c r="K40" s="336"/>
      <c r="L40" s="336"/>
    </row>
    <row r="41" spans="2:13" ht="18.75">
      <c r="B41" s="575" t="s">
        <v>332</v>
      </c>
      <c r="C41" s="575"/>
      <c r="D41" s="575"/>
      <c r="E41" s="210"/>
      <c r="F41" s="210"/>
      <c r="G41" s="182"/>
      <c r="H41" s="576" t="s">
        <v>247</v>
      </c>
      <c r="I41" s="576"/>
      <c r="J41" s="576"/>
      <c r="K41" s="576"/>
      <c r="L41" s="576"/>
      <c r="M41" s="163"/>
    </row>
    <row r="42" spans="2:12" ht="18.75">
      <c r="B42" s="336"/>
      <c r="C42" s="336"/>
      <c r="D42" s="336"/>
      <c r="E42" s="336"/>
      <c r="F42" s="336"/>
      <c r="G42" s="336"/>
      <c r="H42" s="336"/>
      <c r="I42" s="336"/>
      <c r="J42" s="336"/>
      <c r="K42" s="336"/>
      <c r="L42" s="336"/>
    </row>
  </sheetData>
  <sheetProtection/>
  <mergeCells count="33">
    <mergeCell ref="A1:C1"/>
    <mergeCell ref="D1:I1"/>
    <mergeCell ref="D2:I2"/>
    <mergeCell ref="D3:I3"/>
    <mergeCell ref="A2:C2"/>
    <mergeCell ref="A3:C3"/>
    <mergeCell ref="J4:L4"/>
    <mergeCell ref="B41:D41"/>
    <mergeCell ref="H41:L41"/>
    <mergeCell ref="C6:H6"/>
    <mergeCell ref="A4:C4"/>
    <mergeCell ref="D4:I4"/>
    <mergeCell ref="B37:J37"/>
    <mergeCell ref="C7:D8"/>
    <mergeCell ref="E7:H7"/>
    <mergeCell ref="I6:L6"/>
    <mergeCell ref="J2:L2"/>
    <mergeCell ref="B30:D30"/>
    <mergeCell ref="B29:D29"/>
    <mergeCell ref="A6:B9"/>
    <mergeCell ref="B28:D28"/>
    <mergeCell ref="E8:F8"/>
    <mergeCell ref="G8:H8"/>
    <mergeCell ref="I7:J8"/>
    <mergeCell ref="A10:B10"/>
    <mergeCell ref="H28:L28"/>
    <mergeCell ref="H29:L29"/>
    <mergeCell ref="A13:B13"/>
    <mergeCell ref="B33:D33"/>
    <mergeCell ref="K7:L8"/>
    <mergeCell ref="H30:L30"/>
    <mergeCell ref="A12:B12"/>
    <mergeCell ref="A11:B11"/>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1" hidden="1" customWidth="1"/>
    <col min="12" max="12" width="68.75390625" style="341" customWidth="1"/>
    <col min="13" max="13" width="16.125" style="341" bestFit="1" customWidth="1"/>
    <col min="14" max="14" width="47.625" style="341" customWidth="1"/>
    <col min="15" max="16384" width="9.00390625" style="341" customWidth="1"/>
  </cols>
  <sheetData>
    <row r="1" spans="12:25" ht="54.75" customHeight="1">
      <c r="L1" s="844" t="s">
        <v>374</v>
      </c>
      <c r="M1" s="845"/>
      <c r="N1" s="845"/>
      <c r="O1" s="365"/>
      <c r="P1" s="365"/>
      <c r="Q1" s="365"/>
      <c r="R1" s="365"/>
      <c r="S1" s="365"/>
      <c r="T1" s="365"/>
      <c r="U1" s="365"/>
      <c r="V1" s="365"/>
      <c r="W1" s="365"/>
      <c r="X1" s="365"/>
      <c r="Y1" s="366"/>
    </row>
    <row r="2" spans="11:17" ht="34.5" customHeight="1">
      <c r="K2" s="349"/>
      <c r="L2" s="846" t="s">
        <v>381</v>
      </c>
      <c r="M2" s="847"/>
      <c r="N2" s="848"/>
      <c r="O2" s="29"/>
      <c r="P2" s="351"/>
      <c r="Q2" s="347"/>
    </row>
    <row r="3" spans="11:18" ht="31.5" customHeight="1">
      <c r="K3" s="349"/>
      <c r="L3" s="354" t="s">
        <v>390</v>
      </c>
      <c r="M3" s="355" t="e">
        <f>#REF!</f>
        <v>#REF!</v>
      </c>
      <c r="N3" s="355"/>
      <c r="O3" s="355"/>
      <c r="P3" s="352"/>
      <c r="Q3" s="348"/>
      <c r="R3" s="345"/>
    </row>
    <row r="4" spans="11:18" ht="30" customHeight="1">
      <c r="K4" s="349"/>
      <c r="L4" s="356" t="s">
        <v>375</v>
      </c>
      <c r="M4" s="357" t="e">
        <f>#REF!</f>
        <v>#REF!</v>
      </c>
      <c r="N4" s="355"/>
      <c r="O4" s="355"/>
      <c r="P4" s="352"/>
      <c r="Q4" s="348"/>
      <c r="R4" s="345"/>
    </row>
    <row r="5" spans="11:18" ht="31.5" customHeight="1">
      <c r="K5" s="349"/>
      <c r="L5" s="356" t="s">
        <v>376</v>
      </c>
      <c r="M5" s="357" t="e">
        <f>#REF!</f>
        <v>#REF!</v>
      </c>
      <c r="N5" s="355"/>
      <c r="O5" s="355"/>
      <c r="P5" s="352"/>
      <c r="Q5" s="348"/>
      <c r="R5" s="345"/>
    </row>
    <row r="6" spans="11:18" ht="27" customHeight="1">
      <c r="K6" s="349"/>
      <c r="L6" s="354" t="s">
        <v>377</v>
      </c>
      <c r="M6" s="355" t="e">
        <f>#REF!</f>
        <v>#REF!</v>
      </c>
      <c r="N6" s="355"/>
      <c r="O6" s="355"/>
      <c r="P6" s="352"/>
      <c r="Q6" s="348"/>
      <c r="R6" s="345"/>
    </row>
    <row r="7" spans="11:18" s="342" customFormat="1" ht="30" customHeight="1">
      <c r="K7" s="350"/>
      <c r="L7" s="358" t="s">
        <v>392</v>
      </c>
      <c r="M7" s="355" t="e">
        <f>#REF!</f>
        <v>#REF!</v>
      </c>
      <c r="N7" s="355"/>
      <c r="O7" s="355"/>
      <c r="P7" s="352"/>
      <c r="Q7" s="348"/>
      <c r="R7" s="345"/>
    </row>
    <row r="8" spans="11:18" ht="30.75" customHeight="1">
      <c r="K8" s="349"/>
      <c r="L8" s="359" t="s">
        <v>391</v>
      </c>
      <c r="M8" s="360">
        <f>'[7]M6 Tong hop Viec CHV '!$C$12</f>
        <v>1489</v>
      </c>
      <c r="N8" s="355"/>
      <c r="O8" s="355"/>
      <c r="P8" s="352"/>
      <c r="Q8" s="348"/>
      <c r="R8" s="345"/>
    </row>
    <row r="9" spans="11:18" ht="33" customHeight="1">
      <c r="K9" s="349"/>
      <c r="L9" s="367" t="s">
        <v>394</v>
      </c>
      <c r="M9" s="368" t="e">
        <f>(M7-M8)/M8</f>
        <v>#REF!</v>
      </c>
      <c r="N9" s="355"/>
      <c r="O9" s="355"/>
      <c r="P9" s="352"/>
      <c r="Q9" s="348"/>
      <c r="R9" s="345"/>
    </row>
    <row r="10" spans="11:18" ht="33" customHeight="1">
      <c r="K10" s="349"/>
      <c r="L10" s="354" t="s">
        <v>393</v>
      </c>
      <c r="M10" s="355" t="e">
        <f>#REF!</f>
        <v>#REF!</v>
      </c>
      <c r="N10" s="355" t="s">
        <v>378</v>
      </c>
      <c r="O10" s="361" t="e">
        <f>M10/M7</f>
        <v>#REF!</v>
      </c>
      <c r="P10" s="352"/>
      <c r="Q10" s="348"/>
      <c r="R10" s="345"/>
    </row>
    <row r="11" spans="11:18" ht="22.5" customHeight="1">
      <c r="K11" s="349"/>
      <c r="L11" s="354" t="s">
        <v>395</v>
      </c>
      <c r="M11" s="355" t="e">
        <f>#REF!</f>
        <v>#REF!</v>
      </c>
      <c r="N11" s="355" t="s">
        <v>378</v>
      </c>
      <c r="O11" s="361" t="e">
        <f>M11/M7</f>
        <v>#REF!</v>
      </c>
      <c r="P11" s="352"/>
      <c r="Q11" s="348"/>
      <c r="R11" s="345"/>
    </row>
    <row r="12" spans="11:18" ht="34.5" customHeight="1">
      <c r="K12" s="349"/>
      <c r="L12" s="354" t="s">
        <v>396</v>
      </c>
      <c r="M12" s="355" t="e">
        <f>#REF!+#REF!</f>
        <v>#REF!</v>
      </c>
      <c r="N12" s="354"/>
      <c r="O12" s="354"/>
      <c r="P12" s="346"/>
      <c r="R12" s="346"/>
    </row>
    <row r="13" spans="11:18" ht="33.75" customHeight="1">
      <c r="K13" s="349"/>
      <c r="L13" s="354" t="s">
        <v>397</v>
      </c>
      <c r="M13" s="361" t="e">
        <f>M12/M7</f>
        <v>#REF!</v>
      </c>
      <c r="N13" s="355"/>
      <c r="O13" s="355"/>
      <c r="P13" s="352"/>
      <c r="R13" s="346"/>
    </row>
    <row r="14" spans="11:18" ht="24.75" customHeight="1" hidden="1">
      <c r="K14" s="349"/>
      <c r="L14" s="354"/>
      <c r="M14" s="355"/>
      <c r="N14" s="355"/>
      <c r="O14" s="355"/>
      <c r="P14" s="352"/>
      <c r="R14" s="346"/>
    </row>
    <row r="15" spans="11:18" ht="24.75" customHeight="1" hidden="1">
      <c r="K15" s="349"/>
      <c r="L15" s="354"/>
      <c r="M15" s="355"/>
      <c r="N15" s="355"/>
      <c r="O15" s="355"/>
      <c r="P15" s="352"/>
      <c r="R15" s="346"/>
    </row>
    <row r="16" spans="11:18" ht="24.75" customHeight="1">
      <c r="K16" s="349"/>
      <c r="L16" s="359" t="s">
        <v>398</v>
      </c>
      <c r="M16" s="360">
        <f>'[7]M6 Tong hop Viec CHV '!$H$12+'[7]M6 Tong hop Viec CHV '!$I$12+'[7]M6 Tong hop Viec CHV '!$K$12</f>
        <v>749</v>
      </c>
      <c r="N16" s="355"/>
      <c r="O16" s="355"/>
      <c r="P16" s="352"/>
      <c r="R16" s="346"/>
    </row>
    <row r="17" spans="11:18" ht="24.75" customHeight="1">
      <c r="K17" s="349"/>
      <c r="L17" s="367" t="s">
        <v>399</v>
      </c>
      <c r="M17" s="362">
        <f>M16/M8</f>
        <v>0.5030221625251847</v>
      </c>
      <c r="N17" s="355"/>
      <c r="O17" s="355"/>
      <c r="P17" s="352"/>
      <c r="R17" s="346"/>
    </row>
    <row r="18" spans="11:18" ht="26.25" customHeight="1">
      <c r="K18" s="349"/>
      <c r="L18" s="367" t="s">
        <v>379</v>
      </c>
      <c r="M18" s="368" t="e">
        <f>M13-M17</f>
        <v>#REF!</v>
      </c>
      <c r="N18" s="355"/>
      <c r="O18" s="355"/>
      <c r="P18" s="352"/>
      <c r="R18" s="346"/>
    </row>
    <row r="19" spans="11:18" ht="24.75" customHeight="1">
      <c r="K19" s="349"/>
      <c r="L19" s="354" t="s">
        <v>400</v>
      </c>
      <c r="M19" s="355" t="e">
        <f>#REF!</f>
        <v>#REF!</v>
      </c>
      <c r="N19" s="355"/>
      <c r="O19" s="355"/>
      <c r="P19" s="352"/>
      <c r="R19" s="346"/>
    </row>
    <row r="20" spans="11:18" ht="24.75" customHeight="1" hidden="1">
      <c r="K20" s="349"/>
      <c r="L20" s="354"/>
      <c r="M20" s="355"/>
      <c r="N20" s="355"/>
      <c r="O20" s="355"/>
      <c r="P20" s="352"/>
      <c r="R20" s="346"/>
    </row>
    <row r="21" spans="11:18" ht="24.75" customHeight="1" hidden="1">
      <c r="K21" s="349"/>
      <c r="L21" s="354"/>
      <c r="M21" s="355"/>
      <c r="N21" s="355"/>
      <c r="O21" s="355"/>
      <c r="P21" s="352"/>
      <c r="R21" s="346"/>
    </row>
    <row r="22" spans="11:18" ht="24.75" customHeight="1" hidden="1">
      <c r="K22" s="349"/>
      <c r="L22" s="354"/>
      <c r="M22" s="355"/>
      <c r="N22" s="355"/>
      <c r="O22" s="355"/>
      <c r="P22" s="352"/>
      <c r="R22" s="346"/>
    </row>
    <row r="23" spans="11:18" ht="24.75" customHeight="1" hidden="1">
      <c r="K23" s="349"/>
      <c r="L23" s="354"/>
      <c r="M23" s="355"/>
      <c r="N23" s="355"/>
      <c r="O23" s="355"/>
      <c r="P23" s="352"/>
      <c r="R23" s="346"/>
    </row>
    <row r="24" spans="11:18" ht="24.75" customHeight="1" hidden="1">
      <c r="K24" s="349"/>
      <c r="L24" s="354"/>
      <c r="M24" s="355"/>
      <c r="N24" s="355"/>
      <c r="O24" s="355"/>
      <c r="P24" s="352"/>
      <c r="R24" s="346"/>
    </row>
    <row r="25" spans="11:18" ht="24.75" customHeight="1" hidden="1">
      <c r="K25" s="349"/>
      <c r="L25" s="354"/>
      <c r="M25" s="355"/>
      <c r="N25" s="355"/>
      <c r="O25" s="355"/>
      <c r="P25" s="352"/>
      <c r="R25" s="346"/>
    </row>
    <row r="26" spans="11:18" ht="36" customHeight="1">
      <c r="K26" s="349"/>
      <c r="L26" s="354" t="s">
        <v>401</v>
      </c>
      <c r="M26" s="361" t="e">
        <f>M19/#REF!</f>
        <v>#REF!</v>
      </c>
      <c r="N26" s="355"/>
      <c r="O26" s="355"/>
      <c r="P26" s="352"/>
      <c r="R26" s="346"/>
    </row>
    <row r="27" spans="11:18" ht="24.75" customHeight="1">
      <c r="K27" s="349"/>
      <c r="L27" s="359" t="s">
        <v>402</v>
      </c>
      <c r="M27" s="362">
        <f>'[7]M6 Tong hop Viec CHV '!$H$12/'[7]M6 Tong hop Viec CHV '!$F$12</f>
        <v>0.6726618705035972</v>
      </c>
      <c r="N27" s="355"/>
      <c r="O27" s="355"/>
      <c r="P27" s="352"/>
      <c r="R27" s="346"/>
    </row>
    <row r="28" spans="11:18" ht="24.75" customHeight="1" hidden="1">
      <c r="K28" s="349"/>
      <c r="L28" s="354"/>
      <c r="M28" s="355"/>
      <c r="N28" s="355"/>
      <c r="O28" s="355"/>
      <c r="P28" s="352"/>
      <c r="R28" s="346"/>
    </row>
    <row r="29" spans="11:18" ht="24.75" customHeight="1" hidden="1">
      <c r="K29" s="349"/>
      <c r="L29" s="354"/>
      <c r="M29" s="355"/>
      <c r="N29" s="355"/>
      <c r="O29" s="355"/>
      <c r="P29" s="352"/>
      <c r="R29" s="346"/>
    </row>
    <row r="30" spans="11:18" ht="24.75" customHeight="1">
      <c r="K30" s="349"/>
      <c r="L30" s="367" t="s">
        <v>403</v>
      </c>
      <c r="M30" s="361" t="e">
        <f>M26-M27</f>
        <v>#REF!</v>
      </c>
      <c r="N30" s="355"/>
      <c r="O30" s="355"/>
      <c r="P30" s="352"/>
      <c r="R30" s="346"/>
    </row>
    <row r="31" spans="11:18" ht="24.75" customHeight="1">
      <c r="K31" s="349"/>
      <c r="L31" s="354" t="s">
        <v>404</v>
      </c>
      <c r="M31" s="355" t="e">
        <f>#REF!</f>
        <v>#REF!</v>
      </c>
      <c r="N31" s="355"/>
      <c r="O31" s="355"/>
      <c r="P31" s="352"/>
      <c r="R31" s="346"/>
    </row>
    <row r="32" spans="11:18" ht="24.75" customHeight="1">
      <c r="K32" s="349"/>
      <c r="L32" s="359" t="s">
        <v>405</v>
      </c>
      <c r="M32" s="360">
        <f>'[7]M6 Tong hop Viec CHV '!$R$12</f>
        <v>719</v>
      </c>
      <c r="N32" s="355"/>
      <c r="O32" s="355"/>
      <c r="P32" s="352"/>
      <c r="R32" s="346"/>
    </row>
    <row r="33" spans="11:18" ht="24.75" customHeight="1">
      <c r="K33" s="349"/>
      <c r="L33" s="367" t="s">
        <v>406</v>
      </c>
      <c r="M33" s="369" t="e">
        <f>M31-M32</f>
        <v>#REF!</v>
      </c>
      <c r="N33" s="369" t="s">
        <v>380</v>
      </c>
      <c r="O33" s="368" t="e">
        <f>(M31-M32)/M32</f>
        <v>#REF!</v>
      </c>
      <c r="P33" s="352"/>
      <c r="R33" s="346"/>
    </row>
    <row r="34" spans="11:18" ht="24.75" customHeight="1">
      <c r="K34" s="349"/>
      <c r="L34" s="371"/>
      <c r="M34" s="372"/>
      <c r="N34" s="372"/>
      <c r="O34" s="373"/>
      <c r="P34" s="352"/>
      <c r="R34" s="346"/>
    </row>
    <row r="35" spans="11:18" ht="24.75" customHeight="1">
      <c r="K35" s="349"/>
      <c r="L35" s="374"/>
      <c r="M35" s="375"/>
      <c r="N35" s="375"/>
      <c r="O35" s="376"/>
      <c r="P35" s="352"/>
      <c r="R35" s="346"/>
    </row>
    <row r="36" spans="11:18" ht="24.75" customHeight="1" hidden="1">
      <c r="K36" s="349"/>
      <c r="L36" s="29"/>
      <c r="M36" s="30"/>
      <c r="N36" s="30"/>
      <c r="O36" s="30"/>
      <c r="P36" s="352"/>
      <c r="R36" s="346"/>
    </row>
    <row r="37" spans="11:18" ht="24.75" customHeight="1" hidden="1">
      <c r="K37" s="349"/>
      <c r="L37" s="29"/>
      <c r="M37" s="30"/>
      <c r="N37" s="30"/>
      <c r="O37" s="30"/>
      <c r="P37" s="352"/>
      <c r="R37" s="346"/>
    </row>
    <row r="38" spans="11:18" ht="24.75" customHeight="1" hidden="1">
      <c r="K38" s="349"/>
      <c r="L38" s="29"/>
      <c r="M38" s="30"/>
      <c r="N38" s="30"/>
      <c r="O38" s="30"/>
      <c r="P38" s="352"/>
      <c r="R38" s="346"/>
    </row>
    <row r="39" spans="11:18" ht="24.75" customHeight="1">
      <c r="K39" s="349"/>
      <c r="L39" s="370" t="s">
        <v>382</v>
      </c>
      <c r="M39" s="30"/>
      <c r="N39" s="30"/>
      <c r="O39" s="30"/>
      <c r="P39" s="352"/>
      <c r="R39" s="346"/>
    </row>
    <row r="40" spans="11:18" ht="24.75" customHeight="1" hidden="1">
      <c r="K40" s="349"/>
      <c r="L40" s="29"/>
      <c r="M40" s="29"/>
      <c r="N40" s="29"/>
      <c r="O40" s="29"/>
      <c r="P40" s="346"/>
      <c r="R40" s="346"/>
    </row>
    <row r="41" spans="11:18" ht="24.75" customHeight="1" hidden="1">
      <c r="K41" s="349"/>
      <c r="L41" s="29"/>
      <c r="M41" s="29"/>
      <c r="N41" s="29"/>
      <c r="O41" s="29"/>
      <c r="P41" s="346"/>
      <c r="R41" s="346"/>
    </row>
    <row r="42" spans="11:18" ht="24.75" customHeight="1">
      <c r="K42" s="349"/>
      <c r="L42" s="363" t="s">
        <v>407</v>
      </c>
      <c r="M42" s="355" t="e">
        <f>#REF!</f>
        <v>#REF!</v>
      </c>
      <c r="N42" s="355"/>
      <c r="O42" s="355"/>
      <c r="P42" s="346"/>
      <c r="R42" s="346"/>
    </row>
    <row r="43" spans="11:18" ht="24.75" customHeight="1">
      <c r="K43" s="349"/>
      <c r="L43" s="363" t="s">
        <v>100</v>
      </c>
      <c r="M43" s="355" t="e">
        <f>#REF!</f>
        <v>#REF!</v>
      </c>
      <c r="N43" s="355"/>
      <c r="O43" s="355"/>
      <c r="P43" s="346"/>
      <c r="R43" s="346"/>
    </row>
    <row r="44" spans="11:18" ht="24.75" customHeight="1">
      <c r="K44" s="349"/>
      <c r="L44" s="363" t="s">
        <v>376</v>
      </c>
      <c r="M44" s="355" t="e">
        <f>#REF!</f>
        <v>#REF!</v>
      </c>
      <c r="N44" s="355"/>
      <c r="O44" s="355"/>
      <c r="P44" s="346"/>
      <c r="R44" s="346"/>
    </row>
    <row r="45" spans="11:18" ht="24.75" customHeight="1" hidden="1">
      <c r="K45" s="349"/>
      <c r="L45" s="29"/>
      <c r="M45" s="355"/>
      <c r="N45" s="355"/>
      <c r="O45" s="355"/>
      <c r="P45" s="346"/>
      <c r="R45" s="346"/>
    </row>
    <row r="46" spans="11:18" ht="24.75" customHeight="1" hidden="1">
      <c r="K46" s="349"/>
      <c r="L46" s="29"/>
      <c r="M46" s="355"/>
      <c r="N46" s="355"/>
      <c r="O46" s="355"/>
      <c r="P46" s="346"/>
      <c r="R46" s="346"/>
    </row>
    <row r="47" spans="11:18" ht="24.75" customHeight="1">
      <c r="K47" s="349"/>
      <c r="L47" s="363" t="s">
        <v>408</v>
      </c>
      <c r="M47" s="355" t="e">
        <f>#REF!</f>
        <v>#REF!</v>
      </c>
      <c r="N47" s="355"/>
      <c r="O47" s="355"/>
      <c r="P47" s="346"/>
      <c r="R47" s="346"/>
    </row>
    <row r="48" spans="11:18" ht="24.75" customHeight="1" hidden="1">
      <c r="K48" s="349"/>
      <c r="L48" s="29"/>
      <c r="M48" s="355"/>
      <c r="N48" s="355"/>
      <c r="O48" s="355"/>
      <c r="P48" s="346"/>
      <c r="R48" s="346"/>
    </row>
    <row r="49" spans="11:18" ht="24.75" customHeight="1" hidden="1">
      <c r="K49" s="349"/>
      <c r="L49" s="29"/>
      <c r="M49" s="355"/>
      <c r="N49" s="355"/>
      <c r="O49" s="355"/>
      <c r="P49" s="346"/>
      <c r="R49" s="346"/>
    </row>
    <row r="50" spans="11:18" ht="24.75" customHeight="1">
      <c r="K50" s="349"/>
      <c r="L50" s="363" t="s">
        <v>409</v>
      </c>
      <c r="M50" s="355" t="e">
        <f>#REF!</f>
        <v>#REF!</v>
      </c>
      <c r="N50" s="355"/>
      <c r="O50" s="355"/>
      <c r="P50" s="346"/>
      <c r="R50" s="346"/>
    </row>
    <row r="51" spans="11:18" ht="24.75" customHeight="1">
      <c r="K51" s="349"/>
      <c r="L51" s="364" t="s">
        <v>410</v>
      </c>
      <c r="M51" s="360">
        <f>'[7]M7 Thop tien CHV'!$C$12</f>
        <v>54227822.442</v>
      </c>
      <c r="N51" s="355"/>
      <c r="O51" s="355"/>
      <c r="P51" s="346"/>
      <c r="R51" s="346"/>
    </row>
    <row r="52" spans="11:18" ht="24.75" customHeight="1">
      <c r="K52" s="349"/>
      <c r="L52" s="377" t="s">
        <v>383</v>
      </c>
      <c r="M52" s="369" t="e">
        <f>M50-M51</f>
        <v>#REF!</v>
      </c>
      <c r="N52" s="355"/>
      <c r="O52" s="355"/>
      <c r="P52" s="346"/>
      <c r="R52" s="346"/>
    </row>
    <row r="53" spans="11:18" ht="24.75" customHeight="1">
      <c r="K53" s="349"/>
      <c r="L53" s="377" t="s">
        <v>384</v>
      </c>
      <c r="M53" s="368" t="e">
        <f>(M52/M51)</f>
        <v>#REF!</v>
      </c>
      <c r="N53" s="355"/>
      <c r="O53" s="355"/>
      <c r="P53" s="346"/>
      <c r="R53" s="346"/>
    </row>
    <row r="54" spans="11:18" ht="24.75" customHeight="1">
      <c r="K54" s="349"/>
      <c r="L54" s="363" t="s">
        <v>411</v>
      </c>
      <c r="M54" s="355" t="e">
        <f>#REF!</f>
        <v>#REF!</v>
      </c>
      <c r="N54" s="355" t="s">
        <v>385</v>
      </c>
      <c r="O54" s="361" t="e">
        <f>#REF!/#REF!</f>
        <v>#REF!</v>
      </c>
      <c r="P54" s="346"/>
      <c r="R54" s="346"/>
    </row>
    <row r="55" spans="11:18" ht="24.75" customHeight="1">
      <c r="K55" s="349"/>
      <c r="L55" s="363" t="s">
        <v>412</v>
      </c>
      <c r="M55" s="355" t="e">
        <f>#REF!</f>
        <v>#REF!</v>
      </c>
      <c r="N55" s="355" t="s">
        <v>385</v>
      </c>
      <c r="O55" s="361" t="e">
        <f>#REF!/#REF!</f>
        <v>#REF!</v>
      </c>
      <c r="P55" s="346"/>
      <c r="R55" s="346"/>
    </row>
    <row r="56" spans="11:18" ht="24.75" customHeight="1">
      <c r="K56" s="349"/>
      <c r="L56" s="363" t="s">
        <v>413</v>
      </c>
      <c r="M56" s="355" t="e">
        <f>#REF!+#REF!+#REF!</f>
        <v>#REF!</v>
      </c>
      <c r="N56" s="355" t="s">
        <v>385</v>
      </c>
      <c r="O56" s="361" t="e">
        <f>M56/#REF!</f>
        <v>#REF!</v>
      </c>
      <c r="P56" s="346"/>
      <c r="R56" s="346"/>
    </row>
    <row r="57" spans="11:18" ht="24.75" customHeight="1">
      <c r="K57" s="349"/>
      <c r="L57" s="364" t="s">
        <v>414</v>
      </c>
      <c r="M57" s="360">
        <f>'[7]M7 Thop tien CHV'!$H$12+'[7]M7 Thop tien CHV'!$I$12+'[7]M7 Thop tien CHV'!$K$12</f>
        <v>2217726.5</v>
      </c>
      <c r="N57" s="360" t="s">
        <v>385</v>
      </c>
      <c r="O57" s="361">
        <f>M57/M51</f>
        <v>0.040896469748015335</v>
      </c>
      <c r="P57" s="346"/>
      <c r="R57" s="346"/>
    </row>
    <row r="58" spans="11:18" ht="24.75" customHeight="1" hidden="1">
      <c r="K58" s="349"/>
      <c r="L58" s="29"/>
      <c r="M58" s="355"/>
      <c r="N58" s="355"/>
      <c r="O58" s="361"/>
      <c r="P58" s="346"/>
      <c r="R58" s="346"/>
    </row>
    <row r="59" spans="11:18" ht="24.75" customHeight="1" hidden="1">
      <c r="K59" s="349"/>
      <c r="L59" s="29"/>
      <c r="M59" s="355"/>
      <c r="N59" s="355"/>
      <c r="O59" s="361"/>
      <c r="P59" s="346"/>
      <c r="R59" s="346"/>
    </row>
    <row r="60" spans="11:18" ht="24.75" customHeight="1">
      <c r="K60" s="349"/>
      <c r="L60" s="377" t="s">
        <v>415</v>
      </c>
      <c r="M60" s="368" t="e">
        <f>O56-O57</f>
        <v>#REF!</v>
      </c>
      <c r="N60" s="369"/>
      <c r="O60" s="361"/>
      <c r="P60" s="346"/>
      <c r="R60" s="346"/>
    </row>
    <row r="61" spans="11:18" ht="24.75" customHeight="1" hidden="1">
      <c r="K61" s="349"/>
      <c r="L61" s="29"/>
      <c r="M61" s="355"/>
      <c r="N61" s="355"/>
      <c r="O61" s="361"/>
      <c r="P61" s="346"/>
      <c r="R61" s="346"/>
    </row>
    <row r="62" spans="11:18" ht="24.75" customHeight="1" hidden="1">
      <c r="K62" s="349"/>
      <c r="L62" s="29"/>
      <c r="M62" s="355"/>
      <c r="N62" s="355"/>
      <c r="O62" s="361"/>
      <c r="P62" s="346"/>
      <c r="R62" s="346"/>
    </row>
    <row r="63" spans="11:18" ht="24.75" customHeight="1">
      <c r="K63" s="349"/>
      <c r="L63" s="363" t="s">
        <v>416</v>
      </c>
      <c r="M63" s="355" t="e">
        <f>#REF!</f>
        <v>#REF!</v>
      </c>
      <c r="N63" s="355" t="s">
        <v>386</v>
      </c>
      <c r="O63" s="361" t="e">
        <f>#REF!/#REF!</f>
        <v>#REF!</v>
      </c>
      <c r="P63" s="346"/>
      <c r="R63" s="346"/>
    </row>
    <row r="64" spans="11:16" ht="24.75" customHeight="1">
      <c r="K64" s="349"/>
      <c r="L64" s="364" t="s">
        <v>417</v>
      </c>
      <c r="M64" s="360">
        <f>'[7]M7 Thop tien CHV'!$H$12</f>
        <v>2212774.5</v>
      </c>
      <c r="N64" s="360" t="s">
        <v>387</v>
      </c>
      <c r="O64" s="361">
        <f>'[6]M7 Thop tien CHV'!$H$12/'[6]M7 Thop tien CHV'!$F$12</f>
        <v>0.014243501319813655</v>
      </c>
      <c r="P64" s="346"/>
    </row>
    <row r="65" spans="11:16" ht="24.75" customHeight="1" hidden="1">
      <c r="K65" s="349"/>
      <c r="L65" s="29"/>
      <c r="M65" s="355"/>
      <c r="N65" s="355"/>
      <c r="O65" s="355"/>
      <c r="P65" s="346"/>
    </row>
    <row r="66" spans="11:16" ht="24.75" customHeight="1" hidden="1">
      <c r="K66" s="349"/>
      <c r="L66" s="29"/>
      <c r="M66" s="355"/>
      <c r="N66" s="355"/>
      <c r="O66" s="355"/>
      <c r="P66" s="346"/>
    </row>
    <row r="67" spans="11:16" ht="24.75" customHeight="1" hidden="1">
      <c r="K67" s="349"/>
      <c r="L67" s="29"/>
      <c r="M67" s="355"/>
      <c r="N67" s="355"/>
      <c r="O67" s="355"/>
      <c r="P67" s="346"/>
    </row>
    <row r="68" spans="11:16" ht="24.75" customHeight="1">
      <c r="K68" s="349"/>
      <c r="L68" s="377" t="s">
        <v>418</v>
      </c>
      <c r="M68" s="368" t="e">
        <f>O63-O64</f>
        <v>#REF!</v>
      </c>
      <c r="N68" s="355"/>
      <c r="O68" s="355"/>
      <c r="P68" s="346"/>
    </row>
    <row r="69" spans="11:16" ht="24.75" customHeight="1" hidden="1">
      <c r="K69" s="349"/>
      <c r="L69" s="29"/>
      <c r="M69" s="355"/>
      <c r="N69" s="355"/>
      <c r="O69" s="355"/>
      <c r="P69" s="346"/>
    </row>
    <row r="70" spans="11:16" ht="24.75" customHeight="1" hidden="1">
      <c r="K70" s="349"/>
      <c r="L70" s="29"/>
      <c r="M70" s="355"/>
      <c r="N70" s="355"/>
      <c r="O70" s="355"/>
      <c r="P70" s="346"/>
    </row>
    <row r="71" spans="11:16" ht="24.75" customHeight="1" hidden="1">
      <c r="K71" s="349"/>
      <c r="L71" s="29"/>
      <c r="M71" s="355"/>
      <c r="N71" s="355"/>
      <c r="O71" s="355"/>
      <c r="P71" s="346"/>
    </row>
    <row r="72" spans="11:16" ht="24.75" customHeight="1">
      <c r="K72" s="349"/>
      <c r="L72" s="363" t="s">
        <v>419</v>
      </c>
      <c r="M72" s="355" t="e">
        <f>#REF!</f>
        <v>#REF!</v>
      </c>
      <c r="N72" s="355"/>
      <c r="O72" s="355"/>
      <c r="P72" s="346"/>
    </row>
    <row r="73" spans="11:16" ht="24.75" customHeight="1">
      <c r="K73" s="349"/>
      <c r="L73" s="364" t="s">
        <v>420</v>
      </c>
      <c r="M73" s="360">
        <f>'[7]M7 Thop tien CHV'!$R$12</f>
        <v>48126810.362</v>
      </c>
      <c r="N73" s="355"/>
      <c r="O73" s="355"/>
      <c r="P73" s="346"/>
    </row>
    <row r="74" spans="11:16" ht="24.75" customHeight="1" hidden="1">
      <c r="K74" s="349"/>
      <c r="L74" s="29"/>
      <c r="M74" s="29"/>
      <c r="N74" s="29"/>
      <c r="O74" s="29"/>
      <c r="P74" s="346"/>
    </row>
    <row r="75" spans="11:16" ht="24.75" customHeight="1" hidden="1">
      <c r="K75" s="349"/>
      <c r="L75" s="29"/>
      <c r="M75" s="29"/>
      <c r="N75" s="29"/>
      <c r="O75" s="29"/>
      <c r="P75" s="346"/>
    </row>
    <row r="76" spans="11:16" ht="24.75" customHeight="1">
      <c r="K76" s="349"/>
      <c r="L76" s="377" t="s">
        <v>388</v>
      </c>
      <c r="M76" s="369" t="e">
        <f>M72-M73</f>
        <v>#REF!</v>
      </c>
      <c r="N76" s="29"/>
      <c r="O76" s="29"/>
      <c r="P76" s="346"/>
    </row>
    <row r="77" spans="11:16" ht="24.75" customHeight="1" hidden="1">
      <c r="K77" s="349"/>
      <c r="L77" s="377"/>
      <c r="M77" s="377"/>
      <c r="N77" s="29"/>
      <c r="O77" s="29"/>
      <c r="P77" s="346"/>
    </row>
    <row r="78" spans="11:16" ht="24.75" customHeight="1" hidden="1">
      <c r="K78" s="349"/>
      <c r="L78" s="377"/>
      <c r="M78" s="377"/>
      <c r="N78" s="29"/>
      <c r="O78" s="29"/>
      <c r="P78" s="346"/>
    </row>
    <row r="79" spans="11:16" ht="24.75" customHeight="1">
      <c r="K79" s="349"/>
      <c r="L79" s="377" t="s">
        <v>389</v>
      </c>
      <c r="M79" s="368" t="e">
        <f>M76/M73</f>
        <v>#REF!</v>
      </c>
      <c r="N79" s="29"/>
      <c r="O79" s="29"/>
      <c r="P79" s="346"/>
    </row>
    <row r="80" spans="11:16" ht="24.75" customHeight="1">
      <c r="K80" s="349"/>
      <c r="L80" s="29"/>
      <c r="M80" s="29"/>
      <c r="N80" s="29"/>
      <c r="O80" s="29"/>
      <c r="P80" s="346"/>
    </row>
    <row r="81" spans="11:16" ht="24.75" customHeight="1">
      <c r="K81" s="349"/>
      <c r="L81" s="29"/>
      <c r="M81" s="29"/>
      <c r="N81" s="29"/>
      <c r="O81" s="29"/>
      <c r="P81" s="346"/>
    </row>
    <row r="82" spans="11:16" ht="24.75" customHeight="1" hidden="1">
      <c r="K82" s="349"/>
      <c r="L82" s="29"/>
      <c r="M82" s="29"/>
      <c r="N82" s="29"/>
      <c r="O82" s="29"/>
      <c r="P82" s="346"/>
    </row>
    <row r="83" spans="11:16" ht="24.75" customHeight="1" hidden="1">
      <c r="K83" s="349"/>
      <c r="L83" s="29"/>
      <c r="M83" s="29"/>
      <c r="N83" s="29"/>
      <c r="O83" s="29"/>
      <c r="P83" s="346"/>
    </row>
    <row r="84" spans="11:16" ht="24.75" customHeight="1">
      <c r="K84" s="349"/>
      <c r="L84" s="29"/>
      <c r="M84" s="29"/>
      <c r="N84" s="29"/>
      <c r="O84" s="29"/>
      <c r="P84" s="346"/>
    </row>
    <row r="85" spans="11:16" ht="24.75" customHeight="1" hidden="1">
      <c r="K85" s="349"/>
      <c r="L85" s="29"/>
      <c r="M85" s="29"/>
      <c r="N85" s="29"/>
      <c r="O85" s="29"/>
      <c r="P85" s="346"/>
    </row>
    <row r="86" spans="11:16" ht="24.75" customHeight="1" hidden="1">
      <c r="K86" s="349"/>
      <c r="L86" s="29"/>
      <c r="M86" s="29"/>
      <c r="N86" s="29"/>
      <c r="O86" s="29"/>
      <c r="P86" s="346"/>
    </row>
    <row r="87" spans="11:16" ht="24.75" customHeight="1">
      <c r="K87" s="349"/>
      <c r="L87" s="29"/>
      <c r="M87" s="29"/>
      <c r="N87" s="29"/>
      <c r="O87" s="29"/>
      <c r="P87" s="346"/>
    </row>
    <row r="88" spans="11:16" ht="24.75" customHeight="1">
      <c r="K88" s="349"/>
      <c r="L88" s="29"/>
      <c r="M88" s="29"/>
      <c r="N88" s="29"/>
      <c r="O88" s="29"/>
      <c r="P88" s="346"/>
    </row>
    <row r="89" spans="11:16" ht="24.75" customHeight="1" hidden="1">
      <c r="K89" s="349"/>
      <c r="L89" s="29"/>
      <c r="M89" s="29"/>
      <c r="N89" s="29"/>
      <c r="O89" s="29"/>
      <c r="P89" s="346"/>
    </row>
    <row r="90" spans="11:16" ht="24.75" customHeight="1" hidden="1">
      <c r="K90" s="349"/>
      <c r="L90" s="29"/>
      <c r="M90" s="29"/>
      <c r="N90" s="29"/>
      <c r="O90" s="29"/>
      <c r="P90" s="346"/>
    </row>
    <row r="91" spans="11:16" ht="24.75" customHeight="1" hidden="1">
      <c r="K91" s="349"/>
      <c r="L91" s="29"/>
      <c r="M91" s="29"/>
      <c r="N91" s="29"/>
      <c r="O91" s="29"/>
      <c r="P91" s="346"/>
    </row>
    <row r="92" spans="11:16" ht="24.75" customHeight="1">
      <c r="K92" s="349"/>
      <c r="L92" s="29"/>
      <c r="M92" s="29"/>
      <c r="N92" s="29"/>
      <c r="O92" s="29"/>
      <c r="P92" s="346"/>
    </row>
    <row r="93" spans="11:16" ht="24.75" customHeight="1" hidden="1">
      <c r="K93" s="349"/>
      <c r="L93" s="29"/>
      <c r="M93" s="29"/>
      <c r="N93" s="29"/>
      <c r="O93" s="29"/>
      <c r="P93" s="346"/>
    </row>
    <row r="94" spans="11:16" ht="24.75" customHeight="1" hidden="1">
      <c r="K94" s="349"/>
      <c r="L94" s="29"/>
      <c r="M94" s="29"/>
      <c r="N94" s="29"/>
      <c r="O94" s="29"/>
      <c r="P94" s="346"/>
    </row>
    <row r="95" spans="11:16" ht="24.75" customHeight="1">
      <c r="K95" s="349"/>
      <c r="L95" s="29"/>
      <c r="M95" s="29"/>
      <c r="N95" s="29"/>
      <c r="O95" s="29"/>
      <c r="P95" s="346"/>
    </row>
    <row r="96" spans="11:16" ht="24.75" customHeight="1">
      <c r="K96" s="349"/>
      <c r="L96" s="29"/>
      <c r="M96" s="29"/>
      <c r="N96" s="29"/>
      <c r="O96" s="29"/>
      <c r="P96" s="346"/>
    </row>
    <row r="97" spans="11:16" ht="24.75" customHeight="1" hidden="1">
      <c r="K97" s="349"/>
      <c r="L97" s="29"/>
      <c r="M97" s="29"/>
      <c r="N97" s="29"/>
      <c r="O97" s="29"/>
      <c r="P97" s="346"/>
    </row>
    <row r="98" spans="11:16" ht="24.75" customHeight="1" hidden="1">
      <c r="K98" s="349"/>
      <c r="L98" s="29"/>
      <c r="M98" s="29"/>
      <c r="N98" s="29"/>
      <c r="O98" s="29"/>
      <c r="P98" s="346"/>
    </row>
    <row r="99" spans="11:16" ht="24.75" customHeight="1" hidden="1">
      <c r="K99" s="349"/>
      <c r="L99" s="29"/>
      <c r="M99" s="29"/>
      <c r="N99" s="29"/>
      <c r="O99" s="29"/>
      <c r="P99" s="346"/>
    </row>
    <row r="100" spans="11:16" ht="24.75" customHeight="1">
      <c r="K100" s="349"/>
      <c r="L100" s="29"/>
      <c r="M100" s="29"/>
      <c r="N100" s="29"/>
      <c r="O100" s="29"/>
      <c r="P100" s="346"/>
    </row>
    <row r="101" spans="11:16" ht="24.75" customHeight="1" hidden="1">
      <c r="K101" s="349"/>
      <c r="L101" s="29"/>
      <c r="M101" s="29"/>
      <c r="N101" s="29"/>
      <c r="O101" s="29"/>
      <c r="P101" s="346"/>
    </row>
    <row r="102" spans="11:16" ht="24.75" customHeight="1" hidden="1">
      <c r="K102" s="349"/>
      <c r="L102" s="29"/>
      <c r="M102" s="29"/>
      <c r="N102" s="29"/>
      <c r="O102" s="29"/>
      <c r="P102" s="346"/>
    </row>
    <row r="103" spans="11:16" ht="24.75" customHeight="1">
      <c r="K103" s="349"/>
      <c r="L103" s="29"/>
      <c r="M103" s="29"/>
      <c r="N103" s="29"/>
      <c r="O103" s="29"/>
      <c r="P103" s="346"/>
    </row>
    <row r="104" spans="11:16" ht="24.75" customHeight="1">
      <c r="K104" s="349"/>
      <c r="L104" s="29"/>
      <c r="M104" s="29"/>
      <c r="N104" s="29"/>
      <c r="O104" s="29"/>
      <c r="P104" s="346"/>
    </row>
    <row r="105" spans="11:16" ht="24.75" customHeight="1">
      <c r="K105" s="349"/>
      <c r="L105" s="29"/>
      <c r="M105" s="29"/>
      <c r="N105" s="29"/>
      <c r="O105" s="29"/>
      <c r="P105" s="346"/>
    </row>
    <row r="106" spans="11:16" ht="24.75" customHeight="1">
      <c r="K106" s="349"/>
      <c r="L106" s="29"/>
      <c r="M106" s="29"/>
      <c r="N106" s="29"/>
      <c r="O106" s="29"/>
      <c r="P106" s="346"/>
    </row>
    <row r="107" spans="11:16" ht="24.75" customHeight="1" hidden="1">
      <c r="K107" s="349"/>
      <c r="L107" s="29"/>
      <c r="M107" s="29"/>
      <c r="N107" s="29"/>
      <c r="O107" s="29"/>
      <c r="P107" s="346"/>
    </row>
    <row r="108" spans="11:16" ht="24.75" customHeight="1" hidden="1">
      <c r="K108" s="349"/>
      <c r="L108" s="29"/>
      <c r="M108" s="29"/>
      <c r="N108" s="29"/>
      <c r="O108" s="29"/>
      <c r="P108" s="346"/>
    </row>
    <row r="109" spans="11:16" ht="24.75" customHeight="1">
      <c r="K109" s="349"/>
      <c r="L109" s="29"/>
      <c r="M109" s="29"/>
      <c r="N109" s="29"/>
      <c r="O109" s="29"/>
      <c r="P109" s="346"/>
    </row>
    <row r="110" spans="11:16" ht="24.75" customHeight="1" hidden="1">
      <c r="K110" s="349"/>
      <c r="L110" s="29"/>
      <c r="M110" s="29"/>
      <c r="N110" s="29"/>
      <c r="O110" s="29"/>
      <c r="P110" s="346"/>
    </row>
    <row r="111" spans="11:16" ht="24.75" customHeight="1" hidden="1">
      <c r="K111" s="349"/>
      <c r="L111" s="29"/>
      <c r="M111" s="29"/>
      <c r="N111" s="29"/>
      <c r="O111" s="29"/>
      <c r="P111" s="346"/>
    </row>
    <row r="112" spans="11:16" ht="24.75" customHeight="1">
      <c r="K112" s="349"/>
      <c r="L112" s="29"/>
      <c r="M112" s="29"/>
      <c r="N112" s="29"/>
      <c r="O112" s="29"/>
      <c r="P112" s="346"/>
    </row>
    <row r="113" spans="12:15" ht="24.75" customHeight="1">
      <c r="L113" s="353"/>
      <c r="M113" s="353"/>
      <c r="N113" s="353"/>
      <c r="O113" s="353"/>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43" customFormat="1" ht="29.25" customHeight="1"/>
    <row r="129" s="344"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view="pageBreakPreview" zoomScale="90" zoomScaleSheetLayoutView="90" zoomScalePageLayoutView="0" workbookViewId="0" topLeftCell="A1">
      <selection activeCell="B17" sqref="B17"/>
    </sheetView>
  </sheetViews>
  <sheetFormatPr defaultColWidth="9.00390625" defaultRowHeight="15.75"/>
  <cols>
    <col min="1" max="1" width="23.50390625" style="0" customWidth="1"/>
    <col min="2" max="2" width="66.125" style="0" customWidth="1"/>
  </cols>
  <sheetData>
    <row r="2" spans="1:2" ht="62.25" customHeight="1">
      <c r="A2" s="849" t="s">
        <v>429</v>
      </c>
      <c r="B2" s="849"/>
    </row>
    <row r="3" spans="1:2" ht="22.5" customHeight="1">
      <c r="A3" s="383" t="s">
        <v>422</v>
      </c>
      <c r="B3" s="393" t="s">
        <v>552</v>
      </c>
    </row>
    <row r="4" spans="1:2" ht="22.5" customHeight="1">
      <c r="A4" s="383" t="s">
        <v>421</v>
      </c>
      <c r="B4" s="384" t="s">
        <v>431</v>
      </c>
    </row>
    <row r="5" spans="1:2" ht="22.5" customHeight="1">
      <c r="A5" s="383" t="s">
        <v>423</v>
      </c>
      <c r="B5" s="391" t="s">
        <v>432</v>
      </c>
    </row>
    <row r="6" spans="1:2" ht="22.5" customHeight="1">
      <c r="A6" s="383" t="s">
        <v>424</v>
      </c>
      <c r="B6" s="391" t="s">
        <v>433</v>
      </c>
    </row>
    <row r="7" spans="1:2" ht="22.5" customHeight="1">
      <c r="A7" s="383" t="s">
        <v>425</v>
      </c>
      <c r="B7" s="391" t="s">
        <v>434</v>
      </c>
    </row>
    <row r="8" spans="1:2" ht="15.75">
      <c r="A8" s="385" t="s">
        <v>426</v>
      </c>
      <c r="B8" s="392" t="s">
        <v>553</v>
      </c>
    </row>
    <row r="10" spans="1:2" ht="62.25" customHeight="1">
      <c r="A10" s="850" t="s">
        <v>430</v>
      </c>
      <c r="B10" s="850"/>
    </row>
    <row r="11" spans="1:2" ht="15.75">
      <c r="A11" s="851"/>
      <c r="B11" s="851"/>
    </row>
  </sheetData>
  <sheetProtection/>
  <mergeCells count="3">
    <mergeCell ref="A2:B2"/>
    <mergeCell ref="A10:B10"/>
    <mergeCell ref="A11:B11"/>
  </mergeCells>
  <printOptions/>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sheetPr>
    <tabColor rgb="FFFF0000"/>
  </sheetPr>
  <dimension ref="A1:S34"/>
  <sheetViews>
    <sheetView view="pageBreakPreview" zoomScale="110" zoomScaleNormal="80" zoomScaleSheetLayoutView="110" zoomScalePageLayoutView="0" workbookViewId="0" topLeftCell="E2">
      <selection activeCell="J16" sqref="J16"/>
    </sheetView>
  </sheetViews>
  <sheetFormatPr defaultColWidth="9.00390625" defaultRowHeight="15.75"/>
  <cols>
    <col min="1" max="1" width="4.75390625" style="0" customWidth="1"/>
    <col min="2" max="2" width="11.625" style="0" customWidth="1"/>
    <col min="3" max="3" width="6.875" style="0" customWidth="1"/>
    <col min="4" max="5" width="6.75390625" style="0" customWidth="1"/>
    <col min="6" max="6" width="5.75390625" style="0" customWidth="1"/>
    <col min="7" max="7" width="5.875" style="0" customWidth="1"/>
    <col min="8" max="8" width="7.25390625" style="0" customWidth="1"/>
    <col min="9" max="9" width="7.125" style="0" customWidth="1"/>
    <col min="10" max="10" width="6.50390625" style="0" customWidth="1"/>
    <col min="11" max="11" width="6.375" style="0" customWidth="1"/>
    <col min="12" max="12" width="6.75390625" style="0" customWidth="1"/>
    <col min="13" max="13" width="6.25390625" style="0" customWidth="1"/>
    <col min="14" max="14" width="5.125" style="0" customWidth="1"/>
    <col min="15" max="15" width="6.125" style="0" customWidth="1"/>
    <col min="16" max="16" width="6.875" style="0" customWidth="1"/>
    <col min="17" max="17" width="6.75390625" style="0" customWidth="1"/>
    <col min="18" max="18" width="6.25390625" style="0" customWidth="1"/>
    <col min="19" max="19" width="5.375" style="0" customWidth="1"/>
  </cols>
  <sheetData>
    <row r="1" spans="1:19" ht="15.75">
      <c r="A1" s="394"/>
      <c r="B1" s="394"/>
      <c r="C1" s="394"/>
      <c r="D1" s="394"/>
      <c r="E1" s="394"/>
      <c r="F1" s="394"/>
      <c r="G1" s="394"/>
      <c r="H1" s="394"/>
      <c r="I1" s="394"/>
      <c r="J1" s="394"/>
      <c r="K1" s="394"/>
      <c r="L1" s="394"/>
      <c r="M1" s="394"/>
      <c r="N1" s="394"/>
      <c r="O1" s="394"/>
      <c r="P1" s="394"/>
      <c r="Q1" s="394"/>
      <c r="R1" s="394"/>
      <c r="S1" s="394"/>
    </row>
    <row r="2" spans="1:19" ht="16.5">
      <c r="A2" s="395" t="s">
        <v>537</v>
      </c>
      <c r="B2" s="395"/>
      <c r="C2" s="395"/>
      <c r="D2" s="394"/>
      <c r="E2" s="886" t="s">
        <v>66</v>
      </c>
      <c r="F2" s="886"/>
      <c r="G2" s="886"/>
      <c r="H2" s="886"/>
      <c r="I2" s="886"/>
      <c r="J2" s="886"/>
      <c r="K2" s="886"/>
      <c r="L2" s="886"/>
      <c r="M2" s="886"/>
      <c r="N2" s="886"/>
      <c r="O2" s="886"/>
      <c r="P2" s="887" t="s">
        <v>427</v>
      </c>
      <c r="Q2" s="887"/>
      <c r="R2" s="887"/>
      <c r="S2" s="887"/>
    </row>
    <row r="3" spans="1:19" ht="16.5">
      <c r="A3" s="888" t="s">
        <v>243</v>
      </c>
      <c r="B3" s="888"/>
      <c r="C3" s="888"/>
      <c r="D3" s="888"/>
      <c r="E3" s="889" t="s">
        <v>34</v>
      </c>
      <c r="F3" s="889"/>
      <c r="G3" s="889"/>
      <c r="H3" s="889"/>
      <c r="I3" s="889"/>
      <c r="J3" s="889"/>
      <c r="K3" s="889"/>
      <c r="L3" s="889"/>
      <c r="M3" s="889"/>
      <c r="N3" s="889"/>
      <c r="O3" s="889"/>
      <c r="P3" s="885" t="str">
        <f>'Thong tin'!B4</f>
        <v>CTHADS TRÀ VINH</v>
      </c>
      <c r="Q3" s="885"/>
      <c r="R3" s="885"/>
      <c r="S3" s="885"/>
    </row>
    <row r="4" spans="1:19" ht="16.5">
      <c r="A4" s="888" t="s">
        <v>244</v>
      </c>
      <c r="B4" s="888"/>
      <c r="C4" s="888"/>
      <c r="D4" s="888"/>
      <c r="E4" s="890" t="str">
        <f>'Thong tin'!B3</f>
        <v>01 tháng / năm 2018</v>
      </c>
      <c r="F4" s="890"/>
      <c r="G4" s="890"/>
      <c r="H4" s="890"/>
      <c r="I4" s="890"/>
      <c r="J4" s="890"/>
      <c r="K4" s="890"/>
      <c r="L4" s="890"/>
      <c r="M4" s="890"/>
      <c r="N4" s="890"/>
      <c r="O4" s="890"/>
      <c r="P4" s="887" t="s">
        <v>445</v>
      </c>
      <c r="Q4" s="887"/>
      <c r="R4" s="887"/>
      <c r="S4" s="887"/>
    </row>
    <row r="5" spans="1:19" ht="15.75">
      <c r="A5" s="395" t="s">
        <v>535</v>
      </c>
      <c r="B5" s="395"/>
      <c r="C5" s="395"/>
      <c r="D5" s="395"/>
      <c r="E5" s="395"/>
      <c r="F5" s="395"/>
      <c r="G5" s="395"/>
      <c r="H5" s="395"/>
      <c r="I5" s="395"/>
      <c r="J5" s="395"/>
      <c r="K5" s="395"/>
      <c r="L5" s="395"/>
      <c r="M5" s="395"/>
      <c r="N5" s="429"/>
      <c r="O5" s="429"/>
      <c r="P5" s="885" t="s">
        <v>534</v>
      </c>
      <c r="Q5" s="885"/>
      <c r="R5" s="885"/>
      <c r="S5" s="885"/>
    </row>
    <row r="6" spans="1:19" ht="15.75">
      <c r="A6" s="394"/>
      <c r="B6" s="428"/>
      <c r="C6" s="428"/>
      <c r="D6" s="394"/>
      <c r="E6" s="394"/>
      <c r="F6" s="394"/>
      <c r="G6" s="394"/>
      <c r="H6" s="394"/>
      <c r="I6" s="394"/>
      <c r="J6" s="394"/>
      <c r="K6" s="394"/>
      <c r="L6" s="394"/>
      <c r="M6" s="394"/>
      <c r="N6" s="394"/>
      <c r="O6" s="394"/>
      <c r="P6" s="874" t="s">
        <v>8</v>
      </c>
      <c r="Q6" s="874"/>
      <c r="R6" s="874"/>
      <c r="S6" s="874"/>
    </row>
    <row r="7" spans="1:19" ht="15.75" customHeight="1">
      <c r="A7" s="875" t="s">
        <v>57</v>
      </c>
      <c r="B7" s="876"/>
      <c r="C7" s="881" t="s">
        <v>124</v>
      </c>
      <c r="D7" s="961"/>
      <c r="E7" s="962"/>
      <c r="F7" s="853" t="s">
        <v>101</v>
      </c>
      <c r="G7" s="853" t="s">
        <v>125</v>
      </c>
      <c r="H7" s="882" t="s">
        <v>102</v>
      </c>
      <c r="I7" s="883"/>
      <c r="J7" s="883"/>
      <c r="K7" s="883"/>
      <c r="L7" s="883"/>
      <c r="M7" s="883"/>
      <c r="N7" s="883"/>
      <c r="O7" s="883"/>
      <c r="P7" s="883"/>
      <c r="Q7" s="884"/>
      <c r="R7" s="873" t="s">
        <v>248</v>
      </c>
      <c r="S7" s="873" t="s">
        <v>533</v>
      </c>
    </row>
    <row r="8" spans="1:19" ht="15.75" customHeight="1">
      <c r="A8" s="877"/>
      <c r="B8" s="878"/>
      <c r="C8" s="873" t="s">
        <v>42</v>
      </c>
      <c r="D8" s="867" t="s">
        <v>7</v>
      </c>
      <c r="E8" s="869"/>
      <c r="F8" s="868"/>
      <c r="G8" s="868"/>
      <c r="H8" s="853" t="s">
        <v>31</v>
      </c>
      <c r="I8" s="870" t="s">
        <v>103</v>
      </c>
      <c r="J8" s="871"/>
      <c r="K8" s="871"/>
      <c r="L8" s="871"/>
      <c r="M8" s="871"/>
      <c r="N8" s="871"/>
      <c r="O8" s="871"/>
      <c r="P8" s="872"/>
      <c r="Q8" s="853" t="s">
        <v>126</v>
      </c>
      <c r="R8" s="960"/>
      <c r="S8" s="960"/>
    </row>
    <row r="9" spans="1:19" ht="15.75" customHeight="1">
      <c r="A9" s="877"/>
      <c r="B9" s="878"/>
      <c r="C9" s="960"/>
      <c r="D9" s="958"/>
      <c r="E9" s="959"/>
      <c r="F9" s="868"/>
      <c r="G9" s="868"/>
      <c r="H9" s="868"/>
      <c r="I9" s="853" t="s">
        <v>31</v>
      </c>
      <c r="J9" s="870" t="s">
        <v>7</v>
      </c>
      <c r="K9" s="871"/>
      <c r="L9" s="871"/>
      <c r="M9" s="871"/>
      <c r="N9" s="871"/>
      <c r="O9" s="871"/>
      <c r="P9" s="872"/>
      <c r="Q9" s="868"/>
      <c r="R9" s="960"/>
      <c r="S9" s="960"/>
    </row>
    <row r="10" spans="1:19" ht="15.75" customHeight="1">
      <c r="A10" s="877"/>
      <c r="B10" s="878"/>
      <c r="C10" s="960"/>
      <c r="D10" s="873" t="s">
        <v>127</v>
      </c>
      <c r="E10" s="873" t="s">
        <v>128</v>
      </c>
      <c r="F10" s="868"/>
      <c r="G10" s="868"/>
      <c r="H10" s="868"/>
      <c r="I10" s="868"/>
      <c r="J10" s="873" t="s">
        <v>129</v>
      </c>
      <c r="K10" s="873" t="s">
        <v>130</v>
      </c>
      <c r="L10" s="853" t="s">
        <v>105</v>
      </c>
      <c r="M10" s="853" t="s">
        <v>131</v>
      </c>
      <c r="N10" s="547" t="s">
        <v>108</v>
      </c>
      <c r="O10" s="853" t="s">
        <v>249</v>
      </c>
      <c r="P10" s="853" t="s">
        <v>111</v>
      </c>
      <c r="Q10" s="868"/>
      <c r="R10" s="960"/>
      <c r="S10" s="960"/>
    </row>
    <row r="11" spans="1:19" ht="15.75" customHeight="1">
      <c r="A11" s="879"/>
      <c r="B11" s="880"/>
      <c r="C11" s="957"/>
      <c r="D11" s="957"/>
      <c r="E11" s="957"/>
      <c r="F11" s="854"/>
      <c r="G11" s="854"/>
      <c r="H11" s="854"/>
      <c r="I11" s="854"/>
      <c r="J11" s="957"/>
      <c r="K11" s="957"/>
      <c r="L11" s="854"/>
      <c r="M11" s="854"/>
      <c r="N11" s="548" t="s">
        <v>108</v>
      </c>
      <c r="O11" s="854" t="s">
        <v>249</v>
      </c>
      <c r="P11" s="854" t="s">
        <v>111</v>
      </c>
      <c r="Q11" s="854"/>
      <c r="R11" s="957"/>
      <c r="S11" s="957"/>
    </row>
    <row r="12" spans="1:19" ht="15.75">
      <c r="A12" s="865" t="s">
        <v>6</v>
      </c>
      <c r="B12" s="866"/>
      <c r="C12" s="427">
        <v>1</v>
      </c>
      <c r="D12" s="427">
        <v>2</v>
      </c>
      <c r="E12" s="427">
        <v>3</v>
      </c>
      <c r="F12" s="427">
        <v>4</v>
      </c>
      <c r="G12" s="427">
        <v>5</v>
      </c>
      <c r="H12" s="427">
        <v>6</v>
      </c>
      <c r="I12" s="427">
        <v>7</v>
      </c>
      <c r="J12" s="427">
        <v>8</v>
      </c>
      <c r="K12" s="427">
        <v>9</v>
      </c>
      <c r="L12" s="427">
        <v>10</v>
      </c>
      <c r="M12" s="427">
        <v>11</v>
      </c>
      <c r="N12" s="427">
        <v>12</v>
      </c>
      <c r="O12" s="427">
        <v>13</v>
      </c>
      <c r="P12" s="427">
        <v>14</v>
      </c>
      <c r="Q12" s="427">
        <v>15</v>
      </c>
      <c r="R12" s="427">
        <v>16</v>
      </c>
      <c r="S12" s="427">
        <v>17</v>
      </c>
    </row>
    <row r="13" spans="1:19" ht="15.75">
      <c r="A13" s="859" t="s">
        <v>30</v>
      </c>
      <c r="B13" s="860"/>
      <c r="C13" s="538">
        <f aca="true" t="shared" si="0" ref="C13:R13">+C14+C15</f>
        <v>7923</v>
      </c>
      <c r="D13" s="538">
        <f t="shared" si="0"/>
        <v>6946</v>
      </c>
      <c r="E13" s="538">
        <f t="shared" si="0"/>
        <v>977</v>
      </c>
      <c r="F13" s="538">
        <f t="shared" si="0"/>
        <v>1</v>
      </c>
      <c r="G13" s="538">
        <f t="shared" si="0"/>
        <v>0</v>
      </c>
      <c r="H13" s="538">
        <f t="shared" si="0"/>
        <v>7922</v>
      </c>
      <c r="I13" s="538">
        <f t="shared" si="0"/>
        <v>4115</v>
      </c>
      <c r="J13" s="538">
        <f t="shared" si="0"/>
        <v>463</v>
      </c>
      <c r="K13" s="538">
        <f t="shared" si="0"/>
        <v>14</v>
      </c>
      <c r="L13" s="538">
        <f t="shared" si="0"/>
        <v>3534</v>
      </c>
      <c r="M13" s="538">
        <f t="shared" si="0"/>
        <v>34</v>
      </c>
      <c r="N13" s="538">
        <f t="shared" si="0"/>
        <v>3</v>
      </c>
      <c r="O13" s="538">
        <f t="shared" si="0"/>
        <v>0</v>
      </c>
      <c r="P13" s="538">
        <f t="shared" si="0"/>
        <v>67</v>
      </c>
      <c r="Q13" s="538">
        <f t="shared" si="0"/>
        <v>3807</v>
      </c>
      <c r="R13" s="538">
        <f t="shared" si="0"/>
        <v>7445</v>
      </c>
      <c r="S13" s="539">
        <f aca="true" t="shared" si="1" ref="S13:S24">(((J13+K13))/I13)*100</f>
        <v>11.591737545565007</v>
      </c>
    </row>
    <row r="14" spans="1:19" ht="15.75">
      <c r="A14" s="456" t="s">
        <v>0</v>
      </c>
      <c r="B14" s="455" t="s">
        <v>444</v>
      </c>
      <c r="C14" s="540">
        <f>'06'!C12</f>
        <v>199</v>
      </c>
      <c r="D14" s="540">
        <f>'06'!D12</f>
        <v>197</v>
      </c>
      <c r="E14" s="540">
        <f>'06'!E12</f>
        <v>2</v>
      </c>
      <c r="F14" s="540">
        <f>'06'!F12</f>
        <v>0</v>
      </c>
      <c r="G14" s="540">
        <f>'06'!G12</f>
        <v>0</v>
      </c>
      <c r="H14" s="540">
        <f>'06'!H12</f>
        <v>199</v>
      </c>
      <c r="I14" s="540">
        <f>'06'!I12</f>
        <v>112</v>
      </c>
      <c r="J14" s="540">
        <f>'06'!J12</f>
        <v>3</v>
      </c>
      <c r="K14" s="540">
        <f>'06'!K12</f>
        <v>0</v>
      </c>
      <c r="L14" s="540">
        <f>'06'!L12</f>
        <v>98</v>
      </c>
      <c r="M14" s="540">
        <f>'06'!M12</f>
        <v>5</v>
      </c>
      <c r="N14" s="540">
        <f>'06'!N12</f>
        <v>1</v>
      </c>
      <c r="O14" s="540">
        <f>'06'!O12</f>
        <v>0</v>
      </c>
      <c r="P14" s="540">
        <f>'06'!P12</f>
        <v>5</v>
      </c>
      <c r="Q14" s="540">
        <f>'06'!Q12</f>
        <v>87</v>
      </c>
      <c r="R14" s="540">
        <f>'06'!R12</f>
        <v>196</v>
      </c>
      <c r="S14" s="541">
        <f t="shared" si="1"/>
        <v>2.6785714285714284</v>
      </c>
    </row>
    <row r="15" spans="1:19" ht="15.75">
      <c r="A15" s="456" t="s">
        <v>1</v>
      </c>
      <c r="B15" s="457" t="s">
        <v>17</v>
      </c>
      <c r="C15" s="538">
        <f aca="true" t="shared" si="2" ref="C15:R15">SUM(C16:C24)</f>
        <v>7724</v>
      </c>
      <c r="D15" s="538">
        <f t="shared" si="2"/>
        <v>6749</v>
      </c>
      <c r="E15" s="538">
        <f t="shared" si="2"/>
        <v>975</v>
      </c>
      <c r="F15" s="538">
        <f t="shared" si="2"/>
        <v>1</v>
      </c>
      <c r="G15" s="538">
        <f t="shared" si="2"/>
        <v>0</v>
      </c>
      <c r="H15" s="538">
        <f t="shared" si="2"/>
        <v>7723</v>
      </c>
      <c r="I15" s="538">
        <f t="shared" si="2"/>
        <v>4003</v>
      </c>
      <c r="J15" s="538">
        <f t="shared" si="2"/>
        <v>460</v>
      </c>
      <c r="K15" s="538">
        <f t="shared" si="2"/>
        <v>14</v>
      </c>
      <c r="L15" s="538">
        <f t="shared" si="2"/>
        <v>3436</v>
      </c>
      <c r="M15" s="538">
        <f t="shared" si="2"/>
        <v>29</v>
      </c>
      <c r="N15" s="538">
        <f t="shared" si="2"/>
        <v>2</v>
      </c>
      <c r="O15" s="538">
        <f t="shared" si="2"/>
        <v>0</v>
      </c>
      <c r="P15" s="538">
        <f t="shared" si="2"/>
        <v>62</v>
      </c>
      <c r="Q15" s="538">
        <f t="shared" si="2"/>
        <v>3720</v>
      </c>
      <c r="R15" s="538">
        <f t="shared" si="2"/>
        <v>7249</v>
      </c>
      <c r="S15" s="539">
        <f t="shared" si="1"/>
        <v>11.841119160629528</v>
      </c>
    </row>
    <row r="16" spans="1:19" ht="15.75">
      <c r="A16" s="454" t="s">
        <v>43</v>
      </c>
      <c r="B16" s="455" t="s">
        <v>443</v>
      </c>
      <c r="C16" s="540">
        <f>'06'!C23</f>
        <v>994</v>
      </c>
      <c r="D16" s="540">
        <f>'06'!D23</f>
        <v>857</v>
      </c>
      <c r="E16" s="540">
        <f>'06'!E23</f>
        <v>137</v>
      </c>
      <c r="F16" s="540">
        <f>'06'!F23</f>
        <v>0</v>
      </c>
      <c r="G16" s="540">
        <f>'06'!G23</f>
        <v>0</v>
      </c>
      <c r="H16" s="540">
        <f>'06'!H23</f>
        <v>994</v>
      </c>
      <c r="I16" s="540">
        <f>'06'!I23</f>
        <v>591</v>
      </c>
      <c r="J16" s="540">
        <f>'06'!J23</f>
        <v>57</v>
      </c>
      <c r="K16" s="540">
        <f>'06'!K23</f>
        <v>0</v>
      </c>
      <c r="L16" s="540">
        <f>'06'!L23</f>
        <v>492</v>
      </c>
      <c r="M16" s="540">
        <f>'06'!M23</f>
        <v>18</v>
      </c>
      <c r="N16" s="540">
        <f>'06'!N23</f>
        <v>0</v>
      </c>
      <c r="O16" s="540">
        <f>'06'!O23</f>
        <v>0</v>
      </c>
      <c r="P16" s="540">
        <f>'06'!P23</f>
        <v>24</v>
      </c>
      <c r="Q16" s="540">
        <f>'06'!Q23</f>
        <v>403</v>
      </c>
      <c r="R16" s="540">
        <f>'06'!R23</f>
        <v>937</v>
      </c>
      <c r="S16" s="541">
        <f t="shared" si="1"/>
        <v>9.644670050761421</v>
      </c>
    </row>
    <row r="17" spans="1:19" ht="15.75">
      <c r="A17" s="454" t="s">
        <v>44</v>
      </c>
      <c r="B17" s="458" t="s">
        <v>442</v>
      </c>
      <c r="C17" s="540">
        <f>'06'!C31</f>
        <v>1087</v>
      </c>
      <c r="D17" s="540">
        <f>'06'!D31</f>
        <v>900</v>
      </c>
      <c r="E17" s="540">
        <f>'06'!E31</f>
        <v>187</v>
      </c>
      <c r="F17" s="540">
        <f>'06'!F31</f>
        <v>1</v>
      </c>
      <c r="G17" s="540">
        <f>'06'!G31</f>
        <v>0</v>
      </c>
      <c r="H17" s="540">
        <f>'06'!H31</f>
        <v>1086</v>
      </c>
      <c r="I17" s="540">
        <f>'06'!I31</f>
        <v>648</v>
      </c>
      <c r="J17" s="540">
        <f>'06'!J31</f>
        <v>105</v>
      </c>
      <c r="K17" s="540">
        <f>'06'!K31</f>
        <v>3</v>
      </c>
      <c r="L17" s="540">
        <f>'06'!L31</f>
        <v>523</v>
      </c>
      <c r="M17" s="540">
        <f>'06'!M31</f>
        <v>2</v>
      </c>
      <c r="N17" s="540">
        <f>'06'!N31</f>
        <v>1</v>
      </c>
      <c r="O17" s="540">
        <f>'06'!O31</f>
        <v>0</v>
      </c>
      <c r="P17" s="540">
        <f>'06'!P31</f>
        <v>14</v>
      </c>
      <c r="Q17" s="540">
        <f>'06'!Q31</f>
        <v>438</v>
      </c>
      <c r="R17" s="540">
        <f>'06'!R31</f>
        <v>978</v>
      </c>
      <c r="S17" s="541">
        <f t="shared" si="1"/>
        <v>16.666666666666664</v>
      </c>
    </row>
    <row r="18" spans="1:19" ht="15.75">
      <c r="A18" s="454" t="s">
        <v>49</v>
      </c>
      <c r="B18" s="455" t="s">
        <v>441</v>
      </c>
      <c r="C18" s="540">
        <f>'06'!C36</f>
        <v>586</v>
      </c>
      <c r="D18" s="540">
        <f>'06'!D36</f>
        <v>546</v>
      </c>
      <c r="E18" s="540">
        <f>'06'!E36</f>
        <v>40</v>
      </c>
      <c r="F18" s="540">
        <f>'06'!F36</f>
        <v>0</v>
      </c>
      <c r="G18" s="540">
        <f>'06'!G36</f>
        <v>0</v>
      </c>
      <c r="H18" s="540">
        <f>'06'!H36</f>
        <v>586</v>
      </c>
      <c r="I18" s="540">
        <f>'06'!I36</f>
        <v>296</v>
      </c>
      <c r="J18" s="540">
        <f>'06'!J36</f>
        <v>30</v>
      </c>
      <c r="K18" s="540">
        <f>'06'!K36</f>
        <v>1</v>
      </c>
      <c r="L18" s="540">
        <f>'06'!L36</f>
        <v>261</v>
      </c>
      <c r="M18" s="540">
        <f>'06'!M36</f>
        <v>0</v>
      </c>
      <c r="N18" s="540">
        <f>'06'!N36</f>
        <v>0</v>
      </c>
      <c r="O18" s="540">
        <f>'06'!O36</f>
        <v>0</v>
      </c>
      <c r="P18" s="540">
        <f>'06'!P36</f>
        <v>4</v>
      </c>
      <c r="Q18" s="540">
        <f>'06'!Q36</f>
        <v>290</v>
      </c>
      <c r="R18" s="540">
        <f>'06'!R36</f>
        <v>555</v>
      </c>
      <c r="S18" s="541">
        <f t="shared" si="1"/>
        <v>10.472972972972974</v>
      </c>
    </row>
    <row r="19" spans="1:19" ht="15.75">
      <c r="A19" s="454" t="s">
        <v>58</v>
      </c>
      <c r="B19" s="455" t="s">
        <v>440</v>
      </c>
      <c r="C19" s="540">
        <f>'06'!C41</f>
        <v>450</v>
      </c>
      <c r="D19" s="540">
        <f>'06'!D41</f>
        <v>363</v>
      </c>
      <c r="E19" s="540">
        <f>'06'!E41</f>
        <v>87</v>
      </c>
      <c r="F19" s="540">
        <f>'06'!F41</f>
        <v>0</v>
      </c>
      <c r="G19" s="540">
        <f>'06'!G41</f>
        <v>0</v>
      </c>
      <c r="H19" s="540">
        <f>'06'!H41</f>
        <v>450</v>
      </c>
      <c r="I19" s="540">
        <f>'06'!I41</f>
        <v>272</v>
      </c>
      <c r="J19" s="540">
        <f>'06'!J41</f>
        <v>33</v>
      </c>
      <c r="K19" s="540">
        <f>'06'!K41</f>
        <v>2</v>
      </c>
      <c r="L19" s="540">
        <f>'06'!L41</f>
        <v>237</v>
      </c>
      <c r="M19" s="540">
        <f>'06'!M41</f>
        <v>0</v>
      </c>
      <c r="N19" s="540">
        <f>'06'!N41</f>
        <v>0</v>
      </c>
      <c r="O19" s="540">
        <f>'06'!O41</f>
        <v>0</v>
      </c>
      <c r="P19" s="540">
        <f>'06'!P41</f>
        <v>0</v>
      </c>
      <c r="Q19" s="540">
        <f>'06'!Q41</f>
        <v>178</v>
      </c>
      <c r="R19" s="540">
        <f>'06'!R41</f>
        <v>415</v>
      </c>
      <c r="S19" s="541">
        <f t="shared" si="1"/>
        <v>12.867647058823529</v>
      </c>
    </row>
    <row r="20" spans="1:19" ht="15.75">
      <c r="A20" s="454" t="s">
        <v>59</v>
      </c>
      <c r="B20" s="455" t="s">
        <v>439</v>
      </c>
      <c r="C20" s="540">
        <f>'06'!C45</f>
        <v>514</v>
      </c>
      <c r="D20" s="540">
        <f>'06'!D45</f>
        <v>410</v>
      </c>
      <c r="E20" s="540">
        <f>'06'!E45</f>
        <v>104</v>
      </c>
      <c r="F20" s="540">
        <f>'06'!F45</f>
        <v>0</v>
      </c>
      <c r="G20" s="540">
        <f>'06'!G45</f>
        <v>0</v>
      </c>
      <c r="H20" s="540">
        <f>'06'!H45</f>
        <v>514</v>
      </c>
      <c r="I20" s="540">
        <f>'06'!I45</f>
        <v>301</v>
      </c>
      <c r="J20" s="540">
        <f>'06'!J45</f>
        <v>67</v>
      </c>
      <c r="K20" s="540">
        <f>'06'!K45</f>
        <v>2</v>
      </c>
      <c r="L20" s="540">
        <f>'06'!L45</f>
        <v>226</v>
      </c>
      <c r="M20" s="540">
        <f>'06'!M45</f>
        <v>6</v>
      </c>
      <c r="N20" s="540">
        <f>'06'!N45</f>
        <v>0</v>
      </c>
      <c r="O20" s="540">
        <f>'06'!O45</f>
        <v>0</v>
      </c>
      <c r="P20" s="540">
        <f>'06'!P45</f>
        <v>0</v>
      </c>
      <c r="Q20" s="540">
        <f>'06'!Q45</f>
        <v>213</v>
      </c>
      <c r="R20" s="540">
        <f>'06'!R45</f>
        <v>445</v>
      </c>
      <c r="S20" s="541">
        <f t="shared" si="1"/>
        <v>22.92358803986711</v>
      </c>
    </row>
    <row r="21" spans="1:19" ht="15.75">
      <c r="A21" s="454" t="s">
        <v>60</v>
      </c>
      <c r="B21" s="455" t="s">
        <v>438</v>
      </c>
      <c r="C21" s="540">
        <f>'06'!C51</f>
        <v>1182</v>
      </c>
      <c r="D21" s="540">
        <f>'06'!D51</f>
        <v>1125</v>
      </c>
      <c r="E21" s="540">
        <f>'06'!E51</f>
        <v>57</v>
      </c>
      <c r="F21" s="540">
        <f>'06'!F51</f>
        <v>0</v>
      </c>
      <c r="G21" s="540">
        <f>'06'!G51</f>
        <v>0</v>
      </c>
      <c r="H21" s="540">
        <f>'06'!H51</f>
        <v>1182</v>
      </c>
      <c r="I21" s="540">
        <f>'06'!I51</f>
        <v>385</v>
      </c>
      <c r="J21" s="540">
        <f>'06'!J51</f>
        <v>32</v>
      </c>
      <c r="K21" s="540">
        <f>'06'!K51</f>
        <v>0</v>
      </c>
      <c r="L21" s="540">
        <f>'06'!L51</f>
        <v>353</v>
      </c>
      <c r="M21" s="540">
        <f>'06'!M51</f>
        <v>0</v>
      </c>
      <c r="N21" s="540">
        <f>'06'!N51</f>
        <v>0</v>
      </c>
      <c r="O21" s="540">
        <f>'06'!O51</f>
        <v>0</v>
      </c>
      <c r="P21" s="540">
        <f>'06'!P51</f>
        <v>0</v>
      </c>
      <c r="Q21" s="540">
        <f>'06'!Q51</f>
        <v>797</v>
      </c>
      <c r="R21" s="540">
        <f>'06'!R51</f>
        <v>1150</v>
      </c>
      <c r="S21" s="541">
        <f t="shared" si="1"/>
        <v>8.311688311688311</v>
      </c>
    </row>
    <row r="22" spans="1:19" ht="15.75">
      <c r="A22" s="454" t="s">
        <v>61</v>
      </c>
      <c r="B22" s="455" t="s">
        <v>437</v>
      </c>
      <c r="C22" s="540">
        <f>'06'!C58</f>
        <v>994</v>
      </c>
      <c r="D22" s="540">
        <f>'06'!D58</f>
        <v>940</v>
      </c>
      <c r="E22" s="540">
        <f>'06'!E58</f>
        <v>54</v>
      </c>
      <c r="F22" s="540">
        <f>'06'!F58</f>
        <v>0</v>
      </c>
      <c r="G22" s="540">
        <f>'06'!G58</f>
        <v>0</v>
      </c>
      <c r="H22" s="540">
        <f>'06'!H58</f>
        <v>994</v>
      </c>
      <c r="I22" s="540">
        <f>'06'!I58</f>
        <v>471</v>
      </c>
      <c r="J22" s="540">
        <f>'06'!J58</f>
        <v>16</v>
      </c>
      <c r="K22" s="540">
        <f>'06'!K58</f>
        <v>4</v>
      </c>
      <c r="L22" s="540">
        <f>'06'!L58</f>
        <v>432</v>
      </c>
      <c r="M22" s="540">
        <f>'06'!M58</f>
        <v>1</v>
      </c>
      <c r="N22" s="540">
        <f>'06'!N58</f>
        <v>0</v>
      </c>
      <c r="O22" s="540">
        <f>'06'!O58</f>
        <v>0</v>
      </c>
      <c r="P22" s="540">
        <f>'06'!P58</f>
        <v>18</v>
      </c>
      <c r="Q22" s="540">
        <f>'06'!Q58</f>
        <v>523</v>
      </c>
      <c r="R22" s="540">
        <f>'06'!R58</f>
        <v>974</v>
      </c>
      <c r="S22" s="541">
        <f t="shared" si="1"/>
        <v>4.246284501061571</v>
      </c>
    </row>
    <row r="23" spans="1:19" ht="15.75">
      <c r="A23" s="454" t="s">
        <v>62</v>
      </c>
      <c r="B23" s="455" t="s">
        <v>436</v>
      </c>
      <c r="C23" s="540">
        <f>'06'!C64</f>
        <v>1327</v>
      </c>
      <c r="D23" s="540">
        <f>'06'!D64</f>
        <v>1145</v>
      </c>
      <c r="E23" s="540">
        <f>'06'!E64</f>
        <v>182</v>
      </c>
      <c r="F23" s="540">
        <f>'06'!F64</f>
        <v>0</v>
      </c>
      <c r="G23" s="540">
        <f>'06'!G64</f>
        <v>0</v>
      </c>
      <c r="H23" s="540">
        <f>'06'!H64</f>
        <v>1327</v>
      </c>
      <c r="I23" s="540">
        <f>'06'!I64</f>
        <v>643</v>
      </c>
      <c r="J23" s="540">
        <f>'06'!J64</f>
        <v>59</v>
      </c>
      <c r="K23" s="540">
        <f>'06'!K64</f>
        <v>2</v>
      </c>
      <c r="L23" s="540">
        <f>'06'!L64</f>
        <v>581</v>
      </c>
      <c r="M23" s="540">
        <f>'06'!M64</f>
        <v>0</v>
      </c>
      <c r="N23" s="540">
        <f>'06'!N64</f>
        <v>1</v>
      </c>
      <c r="O23" s="540">
        <f>'06'!O64</f>
        <v>0</v>
      </c>
      <c r="P23" s="540">
        <f>'06'!P64</f>
        <v>0</v>
      </c>
      <c r="Q23" s="540">
        <f>'06'!Q64</f>
        <v>684</v>
      </c>
      <c r="R23" s="540">
        <f>'06'!R64</f>
        <v>1266</v>
      </c>
      <c r="S23" s="541">
        <f t="shared" si="1"/>
        <v>9.486780715396579</v>
      </c>
    </row>
    <row r="24" spans="1:19" ht="15.75">
      <c r="A24" s="454" t="s">
        <v>63</v>
      </c>
      <c r="B24" s="455" t="s">
        <v>435</v>
      </c>
      <c r="C24" s="540">
        <f>'06'!C70</f>
        <v>590</v>
      </c>
      <c r="D24" s="540">
        <f>'06'!D70</f>
        <v>463</v>
      </c>
      <c r="E24" s="540">
        <f>'06'!E70</f>
        <v>127</v>
      </c>
      <c r="F24" s="540">
        <f>'06'!F70</f>
        <v>0</v>
      </c>
      <c r="G24" s="540">
        <f>'06'!G70</f>
        <v>0</v>
      </c>
      <c r="H24" s="540">
        <f>'06'!H70</f>
        <v>590</v>
      </c>
      <c r="I24" s="540">
        <f>'06'!I70</f>
        <v>396</v>
      </c>
      <c r="J24" s="540">
        <f>'06'!J70</f>
        <v>61</v>
      </c>
      <c r="K24" s="540">
        <f>'06'!K70</f>
        <v>0</v>
      </c>
      <c r="L24" s="540">
        <f>'06'!L70</f>
        <v>331</v>
      </c>
      <c r="M24" s="540">
        <f>'06'!M70</f>
        <v>2</v>
      </c>
      <c r="N24" s="540">
        <f>'06'!N70</f>
        <v>0</v>
      </c>
      <c r="O24" s="540">
        <f>'06'!O70</f>
        <v>0</v>
      </c>
      <c r="P24" s="540">
        <f>'06'!P70</f>
        <v>2</v>
      </c>
      <c r="Q24" s="540">
        <f>'06'!Q70</f>
        <v>194</v>
      </c>
      <c r="R24" s="540">
        <f>'06'!R70</f>
        <v>529</v>
      </c>
      <c r="S24" s="541">
        <f t="shared" si="1"/>
        <v>15.404040404040403</v>
      </c>
    </row>
    <row r="25" spans="1:19" ht="16.5">
      <c r="A25" s="426"/>
      <c r="B25" s="426"/>
      <c r="C25" s="426"/>
      <c r="D25" s="426"/>
      <c r="E25" s="426"/>
      <c r="F25" s="425"/>
      <c r="G25" s="425"/>
      <c r="H25" s="425"/>
      <c r="I25" s="425"/>
      <c r="J25" s="425"/>
      <c r="K25" s="425"/>
      <c r="L25" s="425"/>
      <c r="M25" s="425"/>
      <c r="N25" s="861" t="str">
        <f>'Thong tin'!B8</f>
        <v>Trà Vinh, ngày 01 tháng 11 năm 2017</v>
      </c>
      <c r="O25" s="861"/>
      <c r="P25" s="861"/>
      <c r="Q25" s="861"/>
      <c r="R25" s="861"/>
      <c r="S25" s="861"/>
    </row>
    <row r="26" spans="1:19" ht="16.5">
      <c r="A26" s="424"/>
      <c r="B26" s="862"/>
      <c r="C26" s="862"/>
      <c r="D26" s="862"/>
      <c r="E26" s="862"/>
      <c r="F26" s="423"/>
      <c r="G26" s="423"/>
      <c r="H26" s="423"/>
      <c r="I26" s="423"/>
      <c r="J26" s="423"/>
      <c r="K26" s="423"/>
      <c r="L26" s="423"/>
      <c r="M26" s="423"/>
      <c r="N26" s="863" t="str">
        <f>'Thong tin'!B7</f>
        <v>PHÓ CỤC TRƯỞNG</v>
      </c>
      <c r="O26" s="863"/>
      <c r="P26" s="863"/>
      <c r="Q26" s="863"/>
      <c r="R26" s="863"/>
      <c r="S26" s="863"/>
    </row>
    <row r="27" spans="1:19" ht="16.5">
      <c r="A27" s="394"/>
      <c r="B27" s="862" t="s">
        <v>4</v>
      </c>
      <c r="C27" s="862"/>
      <c r="D27" s="862"/>
      <c r="E27" s="862"/>
      <c r="F27" s="395"/>
      <c r="G27" s="395"/>
      <c r="H27" s="395"/>
      <c r="I27" s="395"/>
      <c r="J27" s="395"/>
      <c r="K27" s="395"/>
      <c r="L27" s="395"/>
      <c r="M27" s="395"/>
      <c r="N27" s="864"/>
      <c r="O27" s="864"/>
      <c r="P27" s="864"/>
      <c r="Q27" s="864"/>
      <c r="R27" s="864"/>
      <c r="S27" s="864"/>
    </row>
    <row r="28" spans="1:19" ht="15.75">
      <c r="A28" s="394"/>
      <c r="B28" s="394"/>
      <c r="C28" s="394"/>
      <c r="D28" s="395"/>
      <c r="E28" s="395"/>
      <c r="F28" s="395"/>
      <c r="G28" s="395"/>
      <c r="H28" s="395"/>
      <c r="I28" s="395"/>
      <c r="J28" s="395"/>
      <c r="K28" s="395"/>
      <c r="L28" s="395"/>
      <c r="M28" s="395"/>
      <c r="N28" s="395"/>
      <c r="O28" s="395"/>
      <c r="P28" s="395"/>
      <c r="Q28" s="395"/>
      <c r="R28" s="394"/>
      <c r="S28" s="394"/>
    </row>
    <row r="29" spans="1:19" ht="15.75">
      <c r="A29" s="394"/>
      <c r="B29" s="394"/>
      <c r="C29" s="394"/>
      <c r="D29" s="395"/>
      <c r="E29" s="395"/>
      <c r="F29" s="395"/>
      <c r="G29" s="395"/>
      <c r="H29" s="395"/>
      <c r="I29" s="395"/>
      <c r="J29" s="395"/>
      <c r="K29" s="395"/>
      <c r="L29" s="395"/>
      <c r="M29" s="395"/>
      <c r="N29" s="395"/>
      <c r="O29" s="395"/>
      <c r="P29" s="395"/>
      <c r="Q29" s="395"/>
      <c r="R29" s="394"/>
      <c r="S29" s="394"/>
    </row>
    <row r="30" spans="1:19" ht="15.75">
      <c r="A30" s="422"/>
      <c r="B30" s="394"/>
      <c r="C30" s="394"/>
      <c r="D30" s="395"/>
      <c r="E30" s="395"/>
      <c r="F30" s="395"/>
      <c r="G30" s="395"/>
      <c r="H30" s="395"/>
      <c r="I30" s="395"/>
      <c r="J30" s="395"/>
      <c r="K30" s="395"/>
      <c r="L30" s="395"/>
      <c r="M30" s="395"/>
      <c r="N30" s="395"/>
      <c r="O30" s="395"/>
      <c r="P30" s="395"/>
      <c r="Q30" s="395"/>
      <c r="R30" s="394"/>
      <c r="S30" s="394"/>
    </row>
    <row r="31" spans="1:19" ht="15.75">
      <c r="A31" s="394"/>
      <c r="B31" s="852"/>
      <c r="C31" s="852"/>
      <c r="D31" s="852"/>
      <c r="E31" s="852"/>
      <c r="F31" s="852"/>
      <c r="G31" s="852"/>
      <c r="H31" s="852"/>
      <c r="I31" s="852"/>
      <c r="J31" s="852"/>
      <c r="K31" s="852"/>
      <c r="L31" s="852"/>
      <c r="M31" s="852"/>
      <c r="N31" s="852"/>
      <c r="O31" s="852"/>
      <c r="P31" s="395"/>
      <c r="Q31" s="395"/>
      <c r="R31" s="394"/>
      <c r="S31" s="394"/>
    </row>
    <row r="32" spans="1:19" ht="15.75">
      <c r="A32" s="394"/>
      <c r="B32" s="421"/>
      <c r="C32" s="421"/>
      <c r="D32" s="421"/>
      <c r="E32" s="421"/>
      <c r="F32" s="421"/>
      <c r="G32" s="421"/>
      <c r="H32" s="421"/>
      <c r="I32" s="421"/>
      <c r="J32" s="421"/>
      <c r="K32" s="421"/>
      <c r="L32" s="421"/>
      <c r="M32" s="421"/>
      <c r="N32" s="421"/>
      <c r="O32" s="421"/>
      <c r="P32" s="395"/>
      <c r="Q32" s="395"/>
      <c r="R32" s="394"/>
      <c r="S32" s="394"/>
    </row>
    <row r="33" spans="1:19" ht="15.75">
      <c r="A33" s="394"/>
      <c r="B33" s="858"/>
      <c r="C33" s="858"/>
      <c r="D33" s="858"/>
      <c r="E33" s="858"/>
      <c r="F33" s="421"/>
      <c r="G33" s="421"/>
      <c r="H33" s="421"/>
      <c r="I33" s="421"/>
      <c r="J33" s="421"/>
      <c r="K33" s="421"/>
      <c r="L33" s="421"/>
      <c r="M33" s="421"/>
      <c r="N33" s="421"/>
      <c r="O33" s="857"/>
      <c r="P33" s="857"/>
      <c r="Q33" s="857"/>
      <c r="R33" s="857"/>
      <c r="S33" s="394"/>
    </row>
    <row r="34" spans="1:19" ht="15.75">
      <c r="A34" s="420"/>
      <c r="B34" s="855" t="str">
        <f>'Thong tin'!B5</f>
        <v>Nhan Quốc Hải</v>
      </c>
      <c r="C34" s="855"/>
      <c r="D34" s="855"/>
      <c r="E34" s="855"/>
      <c r="F34" s="420"/>
      <c r="G34" s="420"/>
      <c r="H34" s="420"/>
      <c r="I34" s="420"/>
      <c r="J34" s="420"/>
      <c r="K34" s="420"/>
      <c r="L34" s="420"/>
      <c r="M34" s="420"/>
      <c r="N34" s="420"/>
      <c r="O34" s="856" t="str">
        <f>'Thong tin'!B6</f>
        <v>Trần Việt Hồng</v>
      </c>
      <c r="P34" s="856"/>
      <c r="Q34" s="856"/>
      <c r="R34" s="856"/>
      <c r="S34" s="394"/>
    </row>
  </sheetData>
  <sheetProtection/>
  <mergeCells count="44">
    <mergeCell ref="A13:B13"/>
    <mergeCell ref="K10:K11"/>
    <mergeCell ref="P5:S5"/>
    <mergeCell ref="E2:O2"/>
    <mergeCell ref="P2:S2"/>
    <mergeCell ref="A3:D3"/>
    <mergeCell ref="E3:O3"/>
    <mergeCell ref="P3:S3"/>
    <mergeCell ref="A4:D4"/>
    <mergeCell ref="E4:O4"/>
    <mergeCell ref="P4:S4"/>
    <mergeCell ref="J10:J11"/>
    <mergeCell ref="P6:S6"/>
    <mergeCell ref="A7:B11"/>
    <mergeCell ref="C7:E7"/>
    <mergeCell ref="F7:F11"/>
    <mergeCell ref="G7:G11"/>
    <mergeCell ref="H7:Q7"/>
    <mergeCell ref="R7:R11"/>
    <mergeCell ref="S7:S11"/>
    <mergeCell ref="C8:C11"/>
    <mergeCell ref="P10:P11"/>
    <mergeCell ref="A12:B12"/>
    <mergeCell ref="D8:E9"/>
    <mergeCell ref="H8:H11"/>
    <mergeCell ref="I8:P8"/>
    <mergeCell ref="Q8:Q11"/>
    <mergeCell ref="I9:I11"/>
    <mergeCell ref="J9:P9"/>
    <mergeCell ref="D10:D11"/>
    <mergeCell ref="E10:E11"/>
    <mergeCell ref="B34:E34"/>
    <mergeCell ref="O34:R34"/>
    <mergeCell ref="O33:R33"/>
    <mergeCell ref="B33:E33"/>
    <mergeCell ref="N25:S25"/>
    <mergeCell ref="B26:E26"/>
    <mergeCell ref="N26:S26"/>
    <mergeCell ref="B27:E27"/>
    <mergeCell ref="N27:S27"/>
    <mergeCell ref="B31:O31"/>
    <mergeCell ref="L10:L11"/>
    <mergeCell ref="M10:M11"/>
    <mergeCell ref="O10:O11"/>
  </mergeCells>
  <printOptions/>
  <pageMargins left="0.25" right="0.25" top="0.75" bottom="0" header="0.3" footer="0.05"/>
  <pageSetup horizontalDpi="600" verticalDpi="600" orientation="landscape" r:id="rId2"/>
  <drawing r:id="rId1"/>
</worksheet>
</file>

<file path=xl/worksheets/sheet14.xml><?xml version="1.0" encoding="utf-8"?>
<worksheet xmlns="http://schemas.openxmlformats.org/spreadsheetml/2006/main" xmlns:r="http://schemas.openxmlformats.org/officeDocument/2006/relationships">
  <sheetPr>
    <tabColor rgb="FFFF0000"/>
  </sheetPr>
  <dimension ref="A1:T33"/>
  <sheetViews>
    <sheetView view="pageBreakPreview" zoomScale="140" zoomScaleNormal="80" zoomScaleSheetLayoutView="140" zoomScalePageLayoutView="0" workbookViewId="0" topLeftCell="J1">
      <selection activeCell="U6" sqref="U6:Y16"/>
    </sheetView>
  </sheetViews>
  <sheetFormatPr defaultColWidth="9.00390625" defaultRowHeight="15.75"/>
  <cols>
    <col min="1" max="1" width="3.125" style="0" customWidth="1"/>
    <col min="2" max="2" width="9.875" style="0" customWidth="1"/>
    <col min="3" max="3" width="8.125" style="0" customWidth="1"/>
    <col min="4" max="4" width="6.625" style="0" customWidth="1"/>
    <col min="5" max="5" width="6.75390625" style="0" customWidth="1"/>
    <col min="6" max="6" width="5.00390625" style="0" customWidth="1"/>
    <col min="7" max="7" width="5.75390625" style="0" customWidth="1"/>
    <col min="8" max="8" width="7.00390625" style="0" customWidth="1"/>
    <col min="9" max="9" width="6.75390625" style="0" customWidth="1"/>
    <col min="10" max="10" width="7.125" style="0" customWidth="1"/>
    <col min="11" max="11" width="6.25390625" style="0" customWidth="1"/>
    <col min="12" max="12" width="4.375" style="0" customWidth="1"/>
    <col min="13" max="13" width="5.875" style="0" customWidth="1"/>
    <col min="14" max="14" width="5.75390625" style="0" customWidth="1"/>
    <col min="15" max="15" width="5.625" style="0" customWidth="1"/>
    <col min="16" max="16" width="4.50390625" style="0" customWidth="1"/>
    <col min="17" max="17" width="5.875" style="0" customWidth="1"/>
    <col min="18" max="18" width="6.75390625" style="0" customWidth="1"/>
    <col min="19" max="19" width="7.00390625" style="0" customWidth="1"/>
    <col min="20" max="20" width="5.50390625" style="0" customWidth="1"/>
  </cols>
  <sheetData>
    <row r="1" spans="1:20" ht="16.5">
      <c r="A1" s="395" t="s">
        <v>540</v>
      </c>
      <c r="B1" s="395"/>
      <c r="C1" s="395"/>
      <c r="D1" s="394"/>
      <c r="E1" s="886" t="s">
        <v>539</v>
      </c>
      <c r="F1" s="886"/>
      <c r="G1" s="886"/>
      <c r="H1" s="886"/>
      <c r="I1" s="886"/>
      <c r="J1" s="886"/>
      <c r="K1" s="886"/>
      <c r="L1" s="886"/>
      <c r="M1" s="886"/>
      <c r="N1" s="886"/>
      <c r="O1" s="886"/>
      <c r="P1" s="886"/>
      <c r="Q1" s="908" t="s">
        <v>427</v>
      </c>
      <c r="R1" s="908"/>
      <c r="S1" s="908"/>
      <c r="T1" s="908"/>
    </row>
    <row r="2" spans="1:20" ht="16.5">
      <c r="A2" s="888" t="s">
        <v>243</v>
      </c>
      <c r="B2" s="888"/>
      <c r="C2" s="888"/>
      <c r="D2" s="888"/>
      <c r="E2" s="889" t="s">
        <v>34</v>
      </c>
      <c r="F2" s="889"/>
      <c r="G2" s="889"/>
      <c r="H2" s="889"/>
      <c r="I2" s="889"/>
      <c r="J2" s="889"/>
      <c r="K2" s="889"/>
      <c r="L2" s="889"/>
      <c r="M2" s="889"/>
      <c r="N2" s="889"/>
      <c r="O2" s="889"/>
      <c r="P2" s="889"/>
      <c r="Q2" s="911" t="s">
        <v>536</v>
      </c>
      <c r="R2" s="911"/>
      <c r="S2" s="911"/>
      <c r="T2" s="911"/>
    </row>
    <row r="3" spans="1:20" ht="16.5">
      <c r="A3" s="888" t="s">
        <v>244</v>
      </c>
      <c r="B3" s="888"/>
      <c r="C3" s="888"/>
      <c r="D3" s="888"/>
      <c r="E3" s="890" t="str">
        <f>'Thong tin'!B3</f>
        <v>01 tháng / năm 2018</v>
      </c>
      <c r="F3" s="916"/>
      <c r="G3" s="916"/>
      <c r="H3" s="916"/>
      <c r="I3" s="916"/>
      <c r="J3" s="916"/>
      <c r="K3" s="916"/>
      <c r="L3" s="916"/>
      <c r="M3" s="916"/>
      <c r="N3" s="916"/>
      <c r="O3" s="916"/>
      <c r="P3" s="916"/>
      <c r="Q3" s="908" t="s">
        <v>445</v>
      </c>
      <c r="R3" s="908"/>
      <c r="S3" s="908"/>
      <c r="T3" s="908"/>
    </row>
    <row r="4" spans="1:20" ht="15.75">
      <c r="A4" s="395" t="s">
        <v>535</v>
      </c>
      <c r="B4" s="395"/>
      <c r="C4" s="395"/>
      <c r="D4" s="395"/>
      <c r="E4" s="395"/>
      <c r="F4" s="395"/>
      <c r="G4" s="395"/>
      <c r="H4" s="395"/>
      <c r="I4" s="395"/>
      <c r="J4" s="395"/>
      <c r="K4" s="395"/>
      <c r="L4" s="395"/>
      <c r="M4" s="395"/>
      <c r="N4" s="395"/>
      <c r="O4" s="429"/>
      <c r="P4" s="429"/>
      <c r="Q4" s="911" t="s">
        <v>534</v>
      </c>
      <c r="R4" s="911"/>
      <c r="S4" s="911"/>
      <c r="T4" s="911"/>
    </row>
    <row r="5" spans="1:20" ht="15.75">
      <c r="A5" s="394"/>
      <c r="B5" s="428"/>
      <c r="C5" s="428"/>
      <c r="D5" s="394"/>
      <c r="E5" s="394"/>
      <c r="F5" s="394"/>
      <c r="G5" s="394"/>
      <c r="H5" s="394"/>
      <c r="I5" s="394"/>
      <c r="J5" s="394"/>
      <c r="K5" s="394"/>
      <c r="L5" s="394"/>
      <c r="M5" s="394"/>
      <c r="N5" s="394"/>
      <c r="O5" s="394"/>
      <c r="P5" s="394"/>
      <c r="Q5" s="912" t="s">
        <v>428</v>
      </c>
      <c r="R5" s="912"/>
      <c r="S5" s="912"/>
      <c r="T5" s="912"/>
    </row>
    <row r="6" spans="1:20" ht="15.75" customHeight="1">
      <c r="A6" s="900" t="s">
        <v>57</v>
      </c>
      <c r="B6" s="900"/>
      <c r="C6" s="918" t="s">
        <v>124</v>
      </c>
      <c r="D6" s="919"/>
      <c r="E6" s="920"/>
      <c r="F6" s="894" t="s">
        <v>101</v>
      </c>
      <c r="G6" s="898" t="s">
        <v>125</v>
      </c>
      <c r="H6" s="921" t="s">
        <v>102</v>
      </c>
      <c r="I6" s="922"/>
      <c r="J6" s="922"/>
      <c r="K6" s="922"/>
      <c r="L6" s="922"/>
      <c r="M6" s="922"/>
      <c r="N6" s="922"/>
      <c r="O6" s="922"/>
      <c r="P6" s="922"/>
      <c r="Q6" s="922"/>
      <c r="R6" s="923"/>
      <c r="S6" s="904" t="s">
        <v>248</v>
      </c>
      <c r="T6" s="901" t="s">
        <v>538</v>
      </c>
    </row>
    <row r="7" spans="1:20" ht="15.75">
      <c r="A7" s="900"/>
      <c r="B7" s="900"/>
      <c r="C7" s="904" t="s">
        <v>42</v>
      </c>
      <c r="D7" s="913" t="s">
        <v>7</v>
      </c>
      <c r="E7" s="905"/>
      <c r="F7" s="895"/>
      <c r="G7" s="902"/>
      <c r="H7" s="898" t="s">
        <v>31</v>
      </c>
      <c r="I7" s="913" t="s">
        <v>103</v>
      </c>
      <c r="J7" s="914"/>
      <c r="K7" s="914"/>
      <c r="L7" s="914"/>
      <c r="M7" s="914"/>
      <c r="N7" s="914"/>
      <c r="O7" s="914"/>
      <c r="P7" s="914"/>
      <c r="Q7" s="915"/>
      <c r="R7" s="905" t="s">
        <v>126</v>
      </c>
      <c r="S7" s="902"/>
      <c r="T7" s="901"/>
    </row>
    <row r="8" spans="1:20" ht="15.75">
      <c r="A8" s="900"/>
      <c r="B8" s="900"/>
      <c r="C8" s="902"/>
      <c r="D8" s="896"/>
      <c r="E8" s="907"/>
      <c r="F8" s="895"/>
      <c r="G8" s="902"/>
      <c r="H8" s="902"/>
      <c r="I8" s="898" t="s">
        <v>31</v>
      </c>
      <c r="J8" s="909" t="s">
        <v>7</v>
      </c>
      <c r="K8" s="910"/>
      <c r="L8" s="910"/>
      <c r="M8" s="910"/>
      <c r="N8" s="910"/>
      <c r="O8" s="910"/>
      <c r="P8" s="910"/>
      <c r="Q8" s="893"/>
      <c r="R8" s="906"/>
      <c r="S8" s="902"/>
      <c r="T8" s="901"/>
    </row>
    <row r="9" spans="1:20" ht="15.75">
      <c r="A9" s="900"/>
      <c r="B9" s="900"/>
      <c r="C9" s="902"/>
      <c r="D9" s="904" t="s">
        <v>127</v>
      </c>
      <c r="E9" s="904" t="s">
        <v>128</v>
      </c>
      <c r="F9" s="895"/>
      <c r="G9" s="902"/>
      <c r="H9" s="902"/>
      <c r="I9" s="902"/>
      <c r="J9" s="893" t="s">
        <v>129</v>
      </c>
      <c r="K9" s="901" t="s">
        <v>130</v>
      </c>
      <c r="L9" s="901" t="s">
        <v>122</v>
      </c>
      <c r="M9" s="917" t="s">
        <v>105</v>
      </c>
      <c r="N9" s="898" t="s">
        <v>131</v>
      </c>
      <c r="O9" s="898" t="s">
        <v>108</v>
      </c>
      <c r="P9" s="898" t="s">
        <v>249</v>
      </c>
      <c r="Q9" s="898" t="s">
        <v>111</v>
      </c>
      <c r="R9" s="906"/>
      <c r="S9" s="902"/>
      <c r="T9" s="901"/>
    </row>
    <row r="10" spans="1:20" ht="15.75">
      <c r="A10" s="900"/>
      <c r="B10" s="900"/>
      <c r="C10" s="899"/>
      <c r="D10" s="899"/>
      <c r="E10" s="899"/>
      <c r="F10" s="896"/>
      <c r="G10" s="899"/>
      <c r="H10" s="899"/>
      <c r="I10" s="899"/>
      <c r="J10" s="893"/>
      <c r="K10" s="901"/>
      <c r="L10" s="901"/>
      <c r="M10" s="917"/>
      <c r="N10" s="899"/>
      <c r="O10" s="899" t="s">
        <v>108</v>
      </c>
      <c r="P10" s="899" t="s">
        <v>249</v>
      </c>
      <c r="Q10" s="899" t="s">
        <v>111</v>
      </c>
      <c r="R10" s="907"/>
      <c r="S10" s="899"/>
      <c r="T10" s="901"/>
    </row>
    <row r="11" spans="1:20" ht="15.75">
      <c r="A11" s="903" t="s">
        <v>6</v>
      </c>
      <c r="B11" s="903"/>
      <c r="C11" s="453" t="s">
        <v>43</v>
      </c>
      <c r="D11" s="453" t="s">
        <v>44</v>
      </c>
      <c r="E11" s="453" t="s">
        <v>49</v>
      </c>
      <c r="F11" s="453" t="s">
        <v>58</v>
      </c>
      <c r="G11" s="453" t="s">
        <v>59</v>
      </c>
      <c r="H11" s="453" t="s">
        <v>60</v>
      </c>
      <c r="I11" s="453" t="s">
        <v>61</v>
      </c>
      <c r="J11" s="453" t="s">
        <v>62</v>
      </c>
      <c r="K11" s="453" t="s">
        <v>63</v>
      </c>
      <c r="L11" s="453" t="s">
        <v>83</v>
      </c>
      <c r="M11" s="453" t="s">
        <v>84</v>
      </c>
      <c r="N11" s="453" t="s">
        <v>85</v>
      </c>
      <c r="O11" s="453" t="s">
        <v>86</v>
      </c>
      <c r="P11" s="453" t="s">
        <v>87</v>
      </c>
      <c r="Q11" s="453" t="s">
        <v>251</v>
      </c>
      <c r="R11" s="453" t="s">
        <v>532</v>
      </c>
      <c r="S11" s="453" t="s">
        <v>531</v>
      </c>
      <c r="T11" s="453" t="s">
        <v>530</v>
      </c>
    </row>
    <row r="12" spans="1:20" ht="15.75">
      <c r="A12" s="892" t="s">
        <v>30</v>
      </c>
      <c r="B12" s="892"/>
      <c r="C12" s="452">
        <f>D12+E12</f>
        <v>602315584</v>
      </c>
      <c r="D12" s="452">
        <f aca="true" t="shared" si="0" ref="D12:L12">D13+D14</f>
        <v>564902777</v>
      </c>
      <c r="E12" s="452">
        <f t="shared" si="0"/>
        <v>37412807</v>
      </c>
      <c r="F12" s="452">
        <f t="shared" si="0"/>
        <v>4500</v>
      </c>
      <c r="G12" s="452">
        <f t="shared" si="0"/>
        <v>0</v>
      </c>
      <c r="H12" s="452">
        <f t="shared" si="0"/>
        <v>602311084</v>
      </c>
      <c r="I12" s="452">
        <f t="shared" si="0"/>
        <v>321973731</v>
      </c>
      <c r="J12" s="452">
        <f t="shared" si="0"/>
        <v>11578960</v>
      </c>
      <c r="K12" s="452">
        <f t="shared" si="0"/>
        <v>1666101</v>
      </c>
      <c r="L12" s="452">
        <f t="shared" si="0"/>
        <v>0</v>
      </c>
      <c r="M12" s="452">
        <f aca="true" t="shared" si="1" ref="M12:S12">M13+M14</f>
        <v>296592192</v>
      </c>
      <c r="N12" s="452">
        <f t="shared" si="1"/>
        <v>2454704</v>
      </c>
      <c r="O12" s="452">
        <f t="shared" si="1"/>
        <v>99447</v>
      </c>
      <c r="P12" s="452">
        <f t="shared" si="1"/>
        <v>0</v>
      </c>
      <c r="Q12" s="452">
        <f t="shared" si="1"/>
        <v>9582327</v>
      </c>
      <c r="R12" s="452">
        <f t="shared" si="1"/>
        <v>280337353</v>
      </c>
      <c r="S12" s="452">
        <f t="shared" si="1"/>
        <v>589066023</v>
      </c>
      <c r="T12" s="451">
        <f aca="true" t="shared" si="2" ref="T12:T23">(((J12+K12+L12))/I12)*100</f>
        <v>4.1137085807785985</v>
      </c>
    </row>
    <row r="13" spans="1:20" ht="15.75">
      <c r="A13" s="516" t="s">
        <v>0</v>
      </c>
      <c r="B13" s="517" t="s">
        <v>444</v>
      </c>
      <c r="C13" s="452">
        <f>'07'!C12</f>
        <v>91963222</v>
      </c>
      <c r="D13" s="452">
        <f>'07'!D12</f>
        <v>91959772</v>
      </c>
      <c r="E13" s="452">
        <f>'07'!E12</f>
        <v>3450</v>
      </c>
      <c r="F13" s="452">
        <f>'07'!F12</f>
        <v>0</v>
      </c>
      <c r="G13" s="452">
        <f>'07'!G12</f>
        <v>0</v>
      </c>
      <c r="H13" s="452">
        <f>'07'!H12</f>
        <v>91963222</v>
      </c>
      <c r="I13" s="452">
        <f>'07'!I12</f>
        <v>69424411</v>
      </c>
      <c r="J13" s="452">
        <f>'07'!J12</f>
        <v>423164</v>
      </c>
      <c r="K13" s="452">
        <f>'07'!K12</f>
        <v>58184</v>
      </c>
      <c r="L13" s="452">
        <f>'07'!L12</f>
        <v>0</v>
      </c>
      <c r="M13" s="452">
        <f>'07'!M12</f>
        <v>67708331</v>
      </c>
      <c r="N13" s="452">
        <f>'07'!N12</f>
        <v>1023342</v>
      </c>
      <c r="O13" s="452">
        <f>'07'!O12</f>
        <v>23750</v>
      </c>
      <c r="P13" s="452">
        <f>'07'!P12</f>
        <v>0</v>
      </c>
      <c r="Q13" s="452">
        <f>'07'!Q12</f>
        <v>187640</v>
      </c>
      <c r="R13" s="452">
        <f>'07'!R12</f>
        <v>22538811</v>
      </c>
      <c r="S13" s="452">
        <f>'07'!S12</f>
        <v>91481874</v>
      </c>
      <c r="T13" s="451">
        <f t="shared" si="2"/>
        <v>0.6933411361603053</v>
      </c>
    </row>
    <row r="14" spans="1:20" ht="15.75">
      <c r="A14" s="516" t="s">
        <v>1</v>
      </c>
      <c r="B14" s="517" t="s">
        <v>17</v>
      </c>
      <c r="C14" s="452">
        <f>SUM(C15:C23)</f>
        <v>510352362</v>
      </c>
      <c r="D14" s="452">
        <f>SUM(D15:D23)</f>
        <v>472943005</v>
      </c>
      <c r="E14" s="452">
        <f>SUM(E15:E23)</f>
        <v>37409357</v>
      </c>
      <c r="F14" s="452">
        <f>SUM(F15:F23)</f>
        <v>4500</v>
      </c>
      <c r="G14" s="452">
        <f>SUM(G15:G23)</f>
        <v>0</v>
      </c>
      <c r="H14" s="452">
        <f>I14+R14</f>
        <v>510347862</v>
      </c>
      <c r="I14" s="452">
        <f>SUM(J14:Q14)</f>
        <v>252549320</v>
      </c>
      <c r="J14" s="452">
        <f aca="true" t="shared" si="3" ref="J14:R14">SUM(J15:J23)</f>
        <v>11155796</v>
      </c>
      <c r="K14" s="452">
        <f t="shared" si="3"/>
        <v>1607917</v>
      </c>
      <c r="L14" s="452">
        <f t="shared" si="3"/>
        <v>0</v>
      </c>
      <c r="M14" s="452">
        <f t="shared" si="3"/>
        <v>228883861</v>
      </c>
      <c r="N14" s="452">
        <f t="shared" si="3"/>
        <v>1431362</v>
      </c>
      <c r="O14" s="452">
        <f t="shared" si="3"/>
        <v>75697</v>
      </c>
      <c r="P14" s="452">
        <f t="shared" si="3"/>
        <v>0</v>
      </c>
      <c r="Q14" s="452">
        <f t="shared" si="3"/>
        <v>9394687</v>
      </c>
      <c r="R14" s="452">
        <f t="shared" si="3"/>
        <v>257798542</v>
      </c>
      <c r="S14" s="452">
        <f>SUM(M14:R14)</f>
        <v>497584149</v>
      </c>
      <c r="T14" s="451">
        <f t="shared" si="2"/>
        <v>5.053948670303289</v>
      </c>
    </row>
    <row r="15" spans="1:20" ht="15.75">
      <c r="A15" s="518" t="s">
        <v>43</v>
      </c>
      <c r="B15" s="519" t="s">
        <v>443</v>
      </c>
      <c r="C15" s="452">
        <f>'07'!C23</f>
        <v>141001538</v>
      </c>
      <c r="D15" s="452">
        <f>'07'!D23</f>
        <v>128766036</v>
      </c>
      <c r="E15" s="452">
        <f>'07'!E23</f>
        <v>12235502</v>
      </c>
      <c r="F15" s="452">
        <f>'07'!F23</f>
        <v>0</v>
      </c>
      <c r="G15" s="452">
        <f>'07'!G23</f>
        <v>0</v>
      </c>
      <c r="H15" s="452">
        <f>'07'!H23</f>
        <v>141001538</v>
      </c>
      <c r="I15" s="452">
        <f>'07'!I23</f>
        <v>84343224</v>
      </c>
      <c r="J15" s="452">
        <f>'07'!J23</f>
        <v>7375840</v>
      </c>
      <c r="K15" s="452">
        <f>'07'!K23</f>
        <v>113623</v>
      </c>
      <c r="L15" s="452">
        <f>'07'!L23</f>
        <v>0</v>
      </c>
      <c r="M15" s="452">
        <f>'07'!M23</f>
        <v>69612543</v>
      </c>
      <c r="N15" s="452">
        <f>'07'!N23</f>
        <v>768921</v>
      </c>
      <c r="O15" s="452">
        <f>'07'!O23</f>
        <v>0</v>
      </c>
      <c r="P15" s="452">
        <f>'07'!P23</f>
        <v>0</v>
      </c>
      <c r="Q15" s="452">
        <f>'07'!Q23</f>
        <v>6472297</v>
      </c>
      <c r="R15" s="452">
        <f>'07'!R23</f>
        <v>56658314</v>
      </c>
      <c r="S15" s="452">
        <f>'07'!S23</f>
        <v>133512075</v>
      </c>
      <c r="T15" s="451">
        <f t="shared" si="2"/>
        <v>8.879744743928688</v>
      </c>
    </row>
    <row r="16" spans="1:20" ht="15.75">
      <c r="A16" s="518" t="s">
        <v>44</v>
      </c>
      <c r="B16" s="520" t="s">
        <v>442</v>
      </c>
      <c r="C16" s="452">
        <f>'07'!C31</f>
        <v>52575725</v>
      </c>
      <c r="D16" s="452">
        <f>'07'!D31</f>
        <v>51028289</v>
      </c>
      <c r="E16" s="452">
        <f>'07'!E31</f>
        <v>1547436</v>
      </c>
      <c r="F16" s="452">
        <f>'07'!F31</f>
        <v>4500</v>
      </c>
      <c r="G16" s="452">
        <f>'07'!G31</f>
        <v>0</v>
      </c>
      <c r="H16" s="452">
        <f>'07'!H31</f>
        <v>52571225</v>
      </c>
      <c r="I16" s="452">
        <f>'07'!I31</f>
        <v>31964457</v>
      </c>
      <c r="J16" s="452">
        <f>'07'!J31</f>
        <v>516895</v>
      </c>
      <c r="K16" s="452">
        <f>'07'!K31</f>
        <v>581790</v>
      </c>
      <c r="L16" s="452">
        <f>'07'!L31</f>
        <v>0</v>
      </c>
      <c r="M16" s="452">
        <f>'07'!M31</f>
        <v>28432345</v>
      </c>
      <c r="N16" s="452">
        <f>'07'!N31</f>
        <v>127383</v>
      </c>
      <c r="O16" s="452">
        <f>'07'!O31</f>
        <v>42847</v>
      </c>
      <c r="P16" s="452">
        <f>'07'!P31</f>
        <v>0</v>
      </c>
      <c r="Q16" s="452">
        <f>'07'!Q31</f>
        <v>2263197</v>
      </c>
      <c r="R16" s="452">
        <f>'07'!R31</f>
        <v>20606768</v>
      </c>
      <c r="S16" s="452">
        <f>'07'!S31</f>
        <v>51472540</v>
      </c>
      <c r="T16" s="451">
        <f t="shared" si="2"/>
        <v>3.437208396813999</v>
      </c>
    </row>
    <row r="17" spans="1:20" ht="15.75">
      <c r="A17" s="518" t="s">
        <v>49</v>
      </c>
      <c r="B17" s="519" t="s">
        <v>441</v>
      </c>
      <c r="C17" s="452">
        <f>'07'!C36</f>
        <v>37580776</v>
      </c>
      <c r="D17" s="452">
        <f>'07'!D36</f>
        <v>35737802</v>
      </c>
      <c r="E17" s="452">
        <f>'07'!E36</f>
        <v>1842974</v>
      </c>
      <c r="F17" s="452">
        <f>'07'!F36</f>
        <v>0</v>
      </c>
      <c r="G17" s="452">
        <f>'07'!G36</f>
        <v>0</v>
      </c>
      <c r="H17" s="452">
        <f>'07'!H36</f>
        <v>37580776</v>
      </c>
      <c r="I17" s="452">
        <f>'07'!I36</f>
        <v>13934942</v>
      </c>
      <c r="J17" s="452">
        <f>'07'!J36</f>
        <v>898371</v>
      </c>
      <c r="K17" s="452">
        <f>'07'!K36</f>
        <v>46482</v>
      </c>
      <c r="L17" s="452">
        <f>'07'!L36</f>
        <v>0</v>
      </c>
      <c r="M17" s="452">
        <f>'07'!M36</f>
        <v>12879249</v>
      </c>
      <c r="N17" s="452">
        <f>'07'!N36</f>
        <v>0</v>
      </c>
      <c r="O17" s="452">
        <f>'07'!O36</f>
        <v>0</v>
      </c>
      <c r="P17" s="452">
        <f>'07'!P36</f>
        <v>0</v>
      </c>
      <c r="Q17" s="452">
        <f>'07'!Q36</f>
        <v>110840</v>
      </c>
      <c r="R17" s="452">
        <f>'07'!R36</f>
        <v>23645834</v>
      </c>
      <c r="S17" s="452">
        <f>'07'!S36</f>
        <v>36635923</v>
      </c>
      <c r="T17" s="451">
        <f t="shared" si="2"/>
        <v>6.780458792006454</v>
      </c>
    </row>
    <row r="18" spans="1:20" ht="15.75">
      <c r="A18" s="518" t="s">
        <v>58</v>
      </c>
      <c r="B18" s="519" t="s">
        <v>440</v>
      </c>
      <c r="C18" s="452">
        <f>'07'!C41</f>
        <v>20738494</v>
      </c>
      <c r="D18" s="452">
        <f>'07'!D41</f>
        <v>19731008</v>
      </c>
      <c r="E18" s="452">
        <f>'07'!E41</f>
        <v>1007486</v>
      </c>
      <c r="F18" s="452">
        <f>'07'!F41</f>
        <v>0</v>
      </c>
      <c r="G18" s="452">
        <f>'07'!G41</f>
        <v>0</v>
      </c>
      <c r="H18" s="452">
        <f>'07'!H41</f>
        <v>20738494</v>
      </c>
      <c r="I18" s="452">
        <f>'07'!I41</f>
        <v>10468577</v>
      </c>
      <c r="J18" s="452">
        <f>'07'!J41</f>
        <v>643624</v>
      </c>
      <c r="K18" s="452">
        <f>'07'!K41</f>
        <v>42081</v>
      </c>
      <c r="L18" s="452">
        <f>'07'!L41</f>
        <v>0</v>
      </c>
      <c r="M18" s="452">
        <f>'07'!M41</f>
        <v>9782872</v>
      </c>
      <c r="N18" s="452">
        <f>'07'!N41</f>
        <v>0</v>
      </c>
      <c r="O18" s="452">
        <f>'07'!O41</f>
        <v>0</v>
      </c>
      <c r="P18" s="452">
        <f>'07'!P41</f>
        <v>0</v>
      </c>
      <c r="Q18" s="452">
        <f>'07'!Q41</f>
        <v>0</v>
      </c>
      <c r="R18" s="452">
        <f>'07'!R41</f>
        <v>10269917</v>
      </c>
      <c r="S18" s="452">
        <f>'07'!S41</f>
        <v>20052789</v>
      </c>
      <c r="T18" s="451">
        <f t="shared" si="2"/>
        <v>6.550126153726528</v>
      </c>
    </row>
    <row r="19" spans="1:20" ht="15.75">
      <c r="A19" s="518" t="s">
        <v>59</v>
      </c>
      <c r="B19" s="519" t="s">
        <v>439</v>
      </c>
      <c r="C19" s="452">
        <f>'07'!C45</f>
        <v>22577685</v>
      </c>
      <c r="D19" s="452">
        <f>'07'!D45</f>
        <v>21130042</v>
      </c>
      <c r="E19" s="452">
        <f>'07'!E45</f>
        <v>1447643</v>
      </c>
      <c r="F19" s="452">
        <f>'07'!F45</f>
        <v>0</v>
      </c>
      <c r="G19" s="452">
        <f>'07'!G45</f>
        <v>0</v>
      </c>
      <c r="H19" s="452">
        <f>'07'!H45</f>
        <v>22577685</v>
      </c>
      <c r="I19" s="452">
        <f>'07'!I45</f>
        <v>12312649</v>
      </c>
      <c r="J19" s="452">
        <f>'07'!J45</f>
        <v>438800</v>
      </c>
      <c r="K19" s="452">
        <f>'07'!K45</f>
        <v>657414</v>
      </c>
      <c r="L19" s="452">
        <f>'07'!L45</f>
        <v>0</v>
      </c>
      <c r="M19" s="452">
        <f>'07'!M45</f>
        <v>10784357</v>
      </c>
      <c r="N19" s="452">
        <f>'07'!N45</f>
        <v>432078</v>
      </c>
      <c r="O19" s="452">
        <f>'07'!O45</f>
        <v>0</v>
      </c>
      <c r="P19" s="452">
        <f>'07'!P45</f>
        <v>0</v>
      </c>
      <c r="Q19" s="452">
        <f>'07'!Q45</f>
        <v>0</v>
      </c>
      <c r="R19" s="452">
        <f>'07'!R45</f>
        <v>10265036</v>
      </c>
      <c r="S19" s="452">
        <f>'07'!S45</f>
        <v>21481471</v>
      </c>
      <c r="T19" s="451">
        <f t="shared" si="2"/>
        <v>8.9031531719941</v>
      </c>
    </row>
    <row r="20" spans="1:20" ht="15.75">
      <c r="A20" s="518" t="s">
        <v>60</v>
      </c>
      <c r="B20" s="519" t="s">
        <v>438</v>
      </c>
      <c r="C20" s="452">
        <f>'07'!C51</f>
        <v>61226727</v>
      </c>
      <c r="D20" s="452">
        <f>'07'!D51</f>
        <v>59657129</v>
      </c>
      <c r="E20" s="452">
        <f>'07'!E51</f>
        <v>1569598</v>
      </c>
      <c r="F20" s="452">
        <f>'07'!F51</f>
        <v>0</v>
      </c>
      <c r="G20" s="452">
        <f>'07'!G51</f>
        <v>0</v>
      </c>
      <c r="H20" s="452">
        <f>'07'!H51</f>
        <v>61226727</v>
      </c>
      <c r="I20" s="452">
        <f>'07'!I51</f>
        <v>18073602</v>
      </c>
      <c r="J20" s="452">
        <f>'07'!J51</f>
        <v>408625</v>
      </c>
      <c r="K20" s="452">
        <f>'07'!K51</f>
        <v>1381</v>
      </c>
      <c r="L20" s="452">
        <f>'07'!L51</f>
        <v>0</v>
      </c>
      <c r="M20" s="452">
        <f>'07'!M51</f>
        <v>17663596</v>
      </c>
      <c r="N20" s="452">
        <f>'07'!N51</f>
        <v>0</v>
      </c>
      <c r="O20" s="452">
        <f>'07'!O51</f>
        <v>0</v>
      </c>
      <c r="P20" s="452">
        <f>'07'!P51</f>
        <v>0</v>
      </c>
      <c r="Q20" s="452">
        <f>'07'!Q51</f>
        <v>0</v>
      </c>
      <c r="R20" s="452">
        <f>'07'!R51</f>
        <v>43153125</v>
      </c>
      <c r="S20" s="452">
        <f>'07'!S51</f>
        <v>60816721</v>
      </c>
      <c r="T20" s="451">
        <f t="shared" si="2"/>
        <v>2.268535071204954</v>
      </c>
    </row>
    <row r="21" spans="1:20" ht="15.75">
      <c r="A21" s="518" t="s">
        <v>61</v>
      </c>
      <c r="B21" s="519" t="s">
        <v>437</v>
      </c>
      <c r="C21" s="452">
        <f>'07'!C58</f>
        <v>30932497</v>
      </c>
      <c r="D21" s="452">
        <f>'07'!D58</f>
        <v>30124605</v>
      </c>
      <c r="E21" s="452">
        <f>'07'!E58</f>
        <v>807892</v>
      </c>
      <c r="F21" s="452">
        <f>'07'!F58</f>
        <v>0</v>
      </c>
      <c r="G21" s="452">
        <f>'07'!G58</f>
        <v>0</v>
      </c>
      <c r="H21" s="452">
        <f>'07'!H58</f>
        <v>30932497</v>
      </c>
      <c r="I21" s="452">
        <f>'07'!I58</f>
        <v>13063965</v>
      </c>
      <c r="J21" s="452">
        <f>'07'!J58</f>
        <v>65311</v>
      </c>
      <c r="K21" s="452">
        <f>'07'!K58</f>
        <v>37612</v>
      </c>
      <c r="L21" s="452">
        <f>'07'!L58</f>
        <v>0</v>
      </c>
      <c r="M21" s="452">
        <f>'07'!M58</f>
        <v>12593248</v>
      </c>
      <c r="N21" s="452">
        <f>'07'!N58</f>
        <v>2862</v>
      </c>
      <c r="O21" s="452">
        <f>'07'!O58</f>
        <v>0</v>
      </c>
      <c r="P21" s="452">
        <f>'07'!P58</f>
        <v>0</v>
      </c>
      <c r="Q21" s="452">
        <f>'07'!Q58</f>
        <v>364932</v>
      </c>
      <c r="R21" s="452">
        <f>'07'!R58</f>
        <v>17868532</v>
      </c>
      <c r="S21" s="452">
        <f>'07'!S58</f>
        <v>30829574</v>
      </c>
      <c r="T21" s="451">
        <f t="shared" si="2"/>
        <v>0.7878389141428349</v>
      </c>
    </row>
    <row r="22" spans="1:20" ht="15.75">
      <c r="A22" s="518" t="s">
        <v>62</v>
      </c>
      <c r="B22" s="519" t="s">
        <v>436</v>
      </c>
      <c r="C22" s="452">
        <f>'07'!C64</f>
        <v>109716613</v>
      </c>
      <c r="D22" s="452">
        <f>'07'!D64</f>
        <v>94878789</v>
      </c>
      <c r="E22" s="452">
        <f>'07'!E64</f>
        <v>14837824</v>
      </c>
      <c r="F22" s="452">
        <f>'07'!F64</f>
        <v>0</v>
      </c>
      <c r="G22" s="452">
        <f>'07'!G64</f>
        <v>0</v>
      </c>
      <c r="H22" s="452">
        <f>'07'!H64</f>
        <v>109716613</v>
      </c>
      <c r="I22" s="452">
        <f>'07'!I64</f>
        <v>55990617</v>
      </c>
      <c r="J22" s="452">
        <f>'07'!J64</f>
        <v>540587</v>
      </c>
      <c r="K22" s="452">
        <f>'07'!K64</f>
        <v>127534</v>
      </c>
      <c r="L22" s="452">
        <f>'07'!L64</f>
        <v>0</v>
      </c>
      <c r="M22" s="452">
        <f>'07'!M64</f>
        <v>55289646</v>
      </c>
      <c r="N22" s="452">
        <f>'07'!N64</f>
        <v>0</v>
      </c>
      <c r="O22" s="452">
        <f>'07'!O64</f>
        <v>32850</v>
      </c>
      <c r="P22" s="452">
        <f>'07'!P64</f>
        <v>0</v>
      </c>
      <c r="Q22" s="452">
        <f>'07'!Q64</f>
        <v>0</v>
      </c>
      <c r="R22" s="452">
        <f>'07'!R64</f>
        <v>53725996</v>
      </c>
      <c r="S22" s="452">
        <f>'07'!S64</f>
        <v>109048492</v>
      </c>
      <c r="T22" s="451">
        <f t="shared" si="2"/>
        <v>1.1932731514639319</v>
      </c>
    </row>
    <row r="23" spans="1:20" ht="15.75">
      <c r="A23" s="518" t="s">
        <v>63</v>
      </c>
      <c r="B23" s="519" t="s">
        <v>435</v>
      </c>
      <c r="C23" s="452">
        <f>'07'!C70</f>
        <v>34002307</v>
      </c>
      <c r="D23" s="452">
        <f>'07'!D70</f>
        <v>31889305</v>
      </c>
      <c r="E23" s="452">
        <f>'07'!E70</f>
        <v>2113002</v>
      </c>
      <c r="F23" s="452">
        <f>'07'!F70</f>
        <v>0</v>
      </c>
      <c r="G23" s="452">
        <f>'07'!G70</f>
        <v>0</v>
      </c>
      <c r="H23" s="452">
        <f>'07'!H70</f>
        <v>34002307</v>
      </c>
      <c r="I23" s="452">
        <f>'07'!I70</f>
        <v>12397287</v>
      </c>
      <c r="J23" s="452">
        <f>'07'!J70</f>
        <v>267743</v>
      </c>
      <c r="K23" s="452">
        <f>'07'!K70</f>
        <v>0</v>
      </c>
      <c r="L23" s="452">
        <f>'07'!L70</f>
        <v>0</v>
      </c>
      <c r="M23" s="452">
        <f>'07'!M70</f>
        <v>11846005</v>
      </c>
      <c r="N23" s="452">
        <f>'07'!N70</f>
        <v>100118</v>
      </c>
      <c r="O23" s="452">
        <f>'07'!O70</f>
        <v>0</v>
      </c>
      <c r="P23" s="452">
        <f>'07'!P70</f>
        <v>0</v>
      </c>
      <c r="Q23" s="452">
        <f>'07'!Q70</f>
        <v>183421</v>
      </c>
      <c r="R23" s="452">
        <f>'07'!R70</f>
        <v>21605020</v>
      </c>
      <c r="S23" s="452">
        <f>'07'!S70</f>
        <v>33734564</v>
      </c>
      <c r="T23" s="451">
        <f t="shared" si="2"/>
        <v>2.15969026126442</v>
      </c>
    </row>
    <row r="24" spans="1:20" ht="16.5">
      <c r="A24" s="426"/>
      <c r="B24" s="426"/>
      <c r="C24" s="426"/>
      <c r="D24" s="426"/>
      <c r="E24" s="426"/>
      <c r="F24" s="425"/>
      <c r="G24" s="425"/>
      <c r="H24" s="425"/>
      <c r="I24" s="425"/>
      <c r="J24" s="425"/>
      <c r="K24" s="425"/>
      <c r="L24" s="425"/>
      <c r="M24" s="425"/>
      <c r="N24" s="425"/>
      <c r="O24" s="484" t="str">
        <f>'Thong tin'!B8</f>
        <v>Trà Vinh, ngày 01 tháng 11 năm 2017</v>
      </c>
      <c r="P24" s="484"/>
      <c r="Q24" s="484"/>
      <c r="R24" s="484"/>
      <c r="S24" s="484"/>
      <c r="T24" s="484"/>
    </row>
    <row r="25" spans="1:20" ht="16.5">
      <c r="A25" s="424"/>
      <c r="B25" s="897"/>
      <c r="C25" s="897"/>
      <c r="D25" s="897"/>
      <c r="E25" s="897"/>
      <c r="F25" s="430"/>
      <c r="G25" s="430"/>
      <c r="H25" s="430"/>
      <c r="I25" s="430"/>
      <c r="J25" s="430"/>
      <c r="K25" s="430"/>
      <c r="L25" s="430"/>
      <c r="M25" s="430"/>
      <c r="N25" s="430"/>
      <c r="O25" s="863" t="str">
        <f>'Thong tin'!B7</f>
        <v>PHÓ CỤC TRƯỞNG</v>
      </c>
      <c r="P25" s="863"/>
      <c r="Q25" s="863"/>
      <c r="R25" s="863"/>
      <c r="S25" s="863"/>
      <c r="T25" s="863"/>
    </row>
    <row r="26" spans="1:20" ht="16.5">
      <c r="A26" s="394"/>
      <c r="B26" s="897" t="s">
        <v>4</v>
      </c>
      <c r="C26" s="897"/>
      <c r="D26" s="897"/>
      <c r="E26" s="897"/>
      <c r="F26" s="396"/>
      <c r="G26" s="396"/>
      <c r="H26" s="396"/>
      <c r="I26" s="396"/>
      <c r="J26" s="396"/>
      <c r="K26" s="396"/>
      <c r="L26" s="396"/>
      <c r="M26" s="396"/>
      <c r="N26" s="396"/>
      <c r="O26" s="863"/>
      <c r="P26" s="863"/>
      <c r="Q26" s="863"/>
      <c r="R26" s="863"/>
      <c r="S26" s="863"/>
      <c r="T26" s="863"/>
    </row>
    <row r="27" spans="1:20" ht="15.75">
      <c r="A27" s="394"/>
      <c r="B27" s="431"/>
      <c r="C27" s="431"/>
      <c r="D27" s="396"/>
      <c r="E27" s="396"/>
      <c r="F27" s="396"/>
      <c r="G27" s="396"/>
      <c r="H27" s="396"/>
      <c r="I27" s="396"/>
      <c r="J27" s="396"/>
      <c r="K27" s="396"/>
      <c r="L27" s="396"/>
      <c r="M27" s="396"/>
      <c r="N27" s="396"/>
      <c r="O27" s="396"/>
      <c r="P27" s="396"/>
      <c r="Q27" s="396"/>
      <c r="R27" s="396"/>
      <c r="S27" s="431"/>
      <c r="T27" s="431"/>
    </row>
    <row r="28" spans="1:20" ht="15.75">
      <c r="A28" s="394"/>
      <c r="B28" s="431"/>
      <c r="C28" s="431"/>
      <c r="D28" s="396"/>
      <c r="E28" s="396"/>
      <c r="F28" s="396"/>
      <c r="G28" s="396"/>
      <c r="H28" s="396"/>
      <c r="I28" s="396"/>
      <c r="J28" s="396"/>
      <c r="K28" s="396"/>
      <c r="L28" s="396"/>
      <c r="M28" s="396"/>
      <c r="N28" s="396"/>
      <c r="O28" s="396"/>
      <c r="P28" s="396"/>
      <c r="Q28" s="396"/>
      <c r="R28" s="396"/>
      <c r="S28" s="431"/>
      <c r="T28" s="431"/>
    </row>
    <row r="29" spans="1:20" ht="15.75">
      <c r="A29" s="422"/>
      <c r="B29" s="431"/>
      <c r="C29" s="431"/>
      <c r="D29" s="396"/>
      <c r="E29" s="396"/>
      <c r="F29" s="396"/>
      <c r="G29" s="396"/>
      <c r="H29" s="396"/>
      <c r="I29" s="396"/>
      <c r="J29" s="396"/>
      <c r="K29" s="396"/>
      <c r="L29" s="396"/>
      <c r="M29" s="396"/>
      <c r="N29" s="396"/>
      <c r="O29" s="396"/>
      <c r="P29" s="396"/>
      <c r="Q29" s="396"/>
      <c r="R29" s="396"/>
      <c r="S29" s="431"/>
      <c r="T29" s="431"/>
    </row>
    <row r="30" spans="1:20" ht="15.75">
      <c r="A30" s="394"/>
      <c r="B30" s="891"/>
      <c r="C30" s="891"/>
      <c r="D30" s="891"/>
      <c r="E30" s="891"/>
      <c r="F30" s="891"/>
      <c r="G30" s="891"/>
      <c r="H30" s="891"/>
      <c r="I30" s="891"/>
      <c r="J30" s="891"/>
      <c r="K30" s="891"/>
      <c r="L30" s="891"/>
      <c r="M30" s="891"/>
      <c r="N30" s="891"/>
      <c r="O30" s="891"/>
      <c r="P30" s="891"/>
      <c r="Q30" s="396"/>
      <c r="R30" s="396"/>
      <c r="S30" s="431"/>
      <c r="T30" s="431"/>
    </row>
    <row r="31" spans="1:20" ht="15.75">
      <c r="A31" s="394"/>
      <c r="B31" s="891"/>
      <c r="C31" s="891"/>
      <c r="D31" s="891"/>
      <c r="E31" s="891"/>
      <c r="F31" s="891"/>
      <c r="G31" s="891"/>
      <c r="H31" s="891"/>
      <c r="I31" s="891"/>
      <c r="J31" s="891"/>
      <c r="K31" s="891"/>
      <c r="L31" s="891"/>
      <c r="M31" s="891"/>
      <c r="N31" s="891"/>
      <c r="O31" s="891"/>
      <c r="P31" s="891"/>
      <c r="Q31" s="396"/>
      <c r="R31" s="396"/>
      <c r="S31" s="431"/>
      <c r="T31" s="431"/>
    </row>
    <row r="32" spans="1:20" ht="15.75">
      <c r="A32" s="394"/>
      <c r="B32" s="891"/>
      <c r="C32" s="891"/>
      <c r="D32" s="891"/>
      <c r="E32" s="891"/>
      <c r="F32" s="891"/>
      <c r="G32" s="891"/>
      <c r="H32" s="891"/>
      <c r="I32" s="891"/>
      <c r="J32" s="891"/>
      <c r="K32" s="891"/>
      <c r="L32" s="891"/>
      <c r="M32" s="891"/>
      <c r="N32" s="891"/>
      <c r="O32" s="891"/>
      <c r="P32" s="891"/>
      <c r="Q32" s="396"/>
      <c r="R32" s="396"/>
      <c r="S32" s="431"/>
      <c r="T32" s="431"/>
    </row>
    <row r="33" spans="1:20" ht="15.75">
      <c r="A33" s="420"/>
      <c r="B33" s="855" t="s">
        <v>432</v>
      </c>
      <c r="C33" s="855"/>
      <c r="D33" s="855"/>
      <c r="E33" s="855"/>
      <c r="F33" s="432"/>
      <c r="G33" s="432"/>
      <c r="H33" s="432"/>
      <c r="I33" s="432"/>
      <c r="J33" s="432"/>
      <c r="K33" s="432"/>
      <c r="L33" s="432"/>
      <c r="M33" s="432"/>
      <c r="N33" s="432"/>
      <c r="O33" s="855" t="str">
        <f>'Thong tin'!B6</f>
        <v>Trần Việt Hồng</v>
      </c>
      <c r="P33" s="855"/>
      <c r="Q33" s="855"/>
      <c r="R33" s="855"/>
      <c r="S33" s="855"/>
      <c r="T33" s="855"/>
    </row>
  </sheetData>
  <sheetProtection/>
  <mergeCells count="45">
    <mergeCell ref="L9:L10"/>
    <mergeCell ref="E3:P3"/>
    <mergeCell ref="A3:D3"/>
    <mergeCell ref="O9:O10"/>
    <mergeCell ref="Q3:T3"/>
    <mergeCell ref="M9:M10"/>
    <mergeCell ref="C6:E6"/>
    <mergeCell ref="N9:N10"/>
    <mergeCell ref="H6:R6"/>
    <mergeCell ref="D7:E8"/>
    <mergeCell ref="G6:G10"/>
    <mergeCell ref="A2:D2"/>
    <mergeCell ref="D9:D10"/>
    <mergeCell ref="E2:P2"/>
    <mergeCell ref="C7:C10"/>
    <mergeCell ref="Q2:T2"/>
    <mergeCell ref="Q5:T5"/>
    <mergeCell ref="S6:S10"/>
    <mergeCell ref="I7:Q7"/>
    <mergeCell ref="K9:K10"/>
    <mergeCell ref="E9:E10"/>
    <mergeCell ref="R7:R10"/>
    <mergeCell ref="E1:P1"/>
    <mergeCell ref="Q1:T1"/>
    <mergeCell ref="I8:I10"/>
    <mergeCell ref="J8:Q8"/>
    <mergeCell ref="Q4:T4"/>
    <mergeCell ref="B31:P31"/>
    <mergeCell ref="Q9:Q10"/>
    <mergeCell ref="B25:E25"/>
    <mergeCell ref="O25:T25"/>
    <mergeCell ref="A6:B10"/>
    <mergeCell ref="T6:T10"/>
    <mergeCell ref="P9:P10"/>
    <mergeCell ref="H7:H10"/>
    <mergeCell ref="A11:B11"/>
    <mergeCell ref="B32:P32"/>
    <mergeCell ref="A12:B12"/>
    <mergeCell ref="B30:P30"/>
    <mergeCell ref="J9:J10"/>
    <mergeCell ref="B33:E33"/>
    <mergeCell ref="O33:T33"/>
    <mergeCell ref="F6:F10"/>
    <mergeCell ref="B26:E26"/>
    <mergeCell ref="O26:T26"/>
  </mergeCells>
  <printOptions/>
  <pageMargins left="0.25" right="0.25" top="0.75" bottom="0" header="0.3" footer="0"/>
  <pageSetup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tabColor indexed="19"/>
  </sheetPr>
  <dimension ref="A1:W85"/>
  <sheetViews>
    <sheetView showZeros="0" tabSelected="1" view="pageBreakPreview" zoomScale="80" zoomScaleSheetLayoutView="80" zoomScalePageLayoutView="0" workbookViewId="0" topLeftCell="A8">
      <pane xSplit="2" ySplit="4" topLeftCell="C12" activePane="bottomRight" state="frozen"/>
      <selection pane="topLeft" activeCell="A8" sqref="A8"/>
      <selection pane="topRight" activeCell="C8" sqref="C8"/>
      <selection pane="bottomLeft" activeCell="A12" sqref="A12"/>
      <selection pane="bottomRight" activeCell="R19" sqref="R19"/>
    </sheetView>
  </sheetViews>
  <sheetFormatPr defaultColWidth="9.00390625" defaultRowHeight="15.75"/>
  <cols>
    <col min="1" max="1" width="4.75390625" style="23" customWidth="1"/>
    <col min="2" max="2" width="16.875" style="23" customWidth="1"/>
    <col min="3" max="3" width="7.875" style="23" customWidth="1"/>
    <col min="4" max="4" width="7.25390625" style="23" customWidth="1"/>
    <col min="5" max="5" width="9.625" style="23" customWidth="1"/>
    <col min="6" max="6" width="7.625" style="23" customWidth="1"/>
    <col min="7" max="7" width="7.00390625" style="23" customWidth="1"/>
    <col min="8" max="8" width="8.625" style="23" customWidth="1"/>
    <col min="9" max="9" width="10.75390625" style="23" customWidth="1"/>
    <col min="10" max="10" width="6.375" style="23" customWidth="1"/>
    <col min="11" max="11" width="7.375" style="23" customWidth="1"/>
    <col min="12" max="12" width="8.875" style="23" customWidth="1"/>
    <col min="13" max="13" width="6.875" style="23" customWidth="1"/>
    <col min="14" max="14" width="6.50390625" style="23" customWidth="1"/>
    <col min="15" max="15" width="6.625" style="23" customWidth="1"/>
    <col min="16" max="16" width="6.25390625" style="23" customWidth="1"/>
    <col min="17" max="17" width="6.75390625" style="23" customWidth="1"/>
    <col min="18" max="19" width="8.00390625" style="23" customWidth="1"/>
    <col min="20" max="16384" width="9.00390625" style="23" customWidth="1"/>
  </cols>
  <sheetData>
    <row r="1" spans="1:19" ht="20.25" customHeight="1">
      <c r="A1" s="408" t="s">
        <v>27</v>
      </c>
      <c r="B1" s="408"/>
      <c r="C1" s="408"/>
      <c r="E1" s="929" t="s">
        <v>66</v>
      </c>
      <c r="F1" s="929"/>
      <c r="G1" s="929"/>
      <c r="H1" s="929"/>
      <c r="I1" s="929"/>
      <c r="J1" s="929"/>
      <c r="K1" s="929"/>
      <c r="L1" s="929"/>
      <c r="M1" s="929"/>
      <c r="N1" s="929"/>
      <c r="O1" s="929"/>
      <c r="P1" s="404" t="s">
        <v>529</v>
      </c>
      <c r="Q1" s="404"/>
      <c r="R1" s="404"/>
      <c r="S1" s="404"/>
    </row>
    <row r="2" spans="1:19" ht="17.25" customHeight="1">
      <c r="A2" s="926" t="s">
        <v>243</v>
      </c>
      <c r="B2" s="926"/>
      <c r="C2" s="926"/>
      <c r="D2" s="926"/>
      <c r="E2" s="930" t="s">
        <v>34</v>
      </c>
      <c r="F2" s="930"/>
      <c r="G2" s="930"/>
      <c r="H2" s="930"/>
      <c r="I2" s="930"/>
      <c r="J2" s="930"/>
      <c r="K2" s="930"/>
      <c r="L2" s="930"/>
      <c r="M2" s="930"/>
      <c r="N2" s="930"/>
      <c r="O2" s="930"/>
      <c r="P2" s="924" t="str">
        <f>'Thong tin'!B4</f>
        <v>CTHADS TRÀ VINH</v>
      </c>
      <c r="Q2" s="924"/>
      <c r="R2" s="924"/>
      <c r="S2" s="924"/>
    </row>
    <row r="3" spans="1:19" ht="19.5" customHeight="1">
      <c r="A3" s="926" t="s">
        <v>244</v>
      </c>
      <c r="B3" s="926"/>
      <c r="C3" s="926"/>
      <c r="D3" s="926"/>
      <c r="E3" s="931" t="str">
        <f>'Thong tin'!B3</f>
        <v>01 tháng / năm 2018</v>
      </c>
      <c r="F3" s="931"/>
      <c r="G3" s="931"/>
      <c r="H3" s="931"/>
      <c r="I3" s="931"/>
      <c r="J3" s="931"/>
      <c r="K3" s="931"/>
      <c r="L3" s="931"/>
      <c r="M3" s="931"/>
      <c r="N3" s="931"/>
      <c r="O3" s="931"/>
      <c r="P3" s="404" t="s">
        <v>528</v>
      </c>
      <c r="Q3" s="408"/>
      <c r="R3" s="404"/>
      <c r="S3" s="404"/>
    </row>
    <row r="4" spans="1:19" ht="14.25" customHeight="1">
      <c r="A4" s="397" t="s">
        <v>123</v>
      </c>
      <c r="B4" s="408"/>
      <c r="C4" s="408"/>
      <c r="D4" s="408"/>
      <c r="E4" s="408"/>
      <c r="F4" s="408"/>
      <c r="G4" s="408"/>
      <c r="H4" s="408"/>
      <c r="I4" s="408"/>
      <c r="J4" s="408"/>
      <c r="K4" s="408"/>
      <c r="L4" s="408"/>
      <c r="M4" s="408"/>
      <c r="N4" s="407"/>
      <c r="O4" s="407"/>
      <c r="P4" s="937" t="s">
        <v>303</v>
      </c>
      <c r="Q4" s="937"/>
      <c r="R4" s="937"/>
      <c r="S4" s="937"/>
    </row>
    <row r="5" spans="2:19" ht="21.75" customHeight="1">
      <c r="B5" s="380"/>
      <c r="C5" s="380"/>
      <c r="Q5" s="406" t="s">
        <v>527</v>
      </c>
      <c r="R5" s="405"/>
      <c r="S5" s="405"/>
    </row>
    <row r="6" spans="1:19" ht="19.5" customHeight="1">
      <c r="A6" s="940" t="s">
        <v>57</v>
      </c>
      <c r="B6" s="940"/>
      <c r="C6" s="927" t="s">
        <v>124</v>
      </c>
      <c r="D6" s="927"/>
      <c r="E6" s="927"/>
      <c r="F6" s="932" t="s">
        <v>101</v>
      </c>
      <c r="G6" s="932" t="s">
        <v>125</v>
      </c>
      <c r="H6" s="925" t="s">
        <v>102</v>
      </c>
      <c r="I6" s="925"/>
      <c r="J6" s="925"/>
      <c r="K6" s="925"/>
      <c r="L6" s="925"/>
      <c r="M6" s="925"/>
      <c r="N6" s="925"/>
      <c r="O6" s="925"/>
      <c r="P6" s="925"/>
      <c r="Q6" s="925"/>
      <c r="R6" s="927" t="s">
        <v>248</v>
      </c>
      <c r="S6" s="927" t="s">
        <v>526</v>
      </c>
    </row>
    <row r="7" spans="1:19" s="404" customFormat="1" ht="27" customHeight="1">
      <c r="A7" s="940"/>
      <c r="B7" s="940"/>
      <c r="C7" s="927" t="s">
        <v>42</v>
      </c>
      <c r="D7" s="927" t="s">
        <v>7</v>
      </c>
      <c r="E7" s="927"/>
      <c r="F7" s="932"/>
      <c r="G7" s="932"/>
      <c r="H7" s="932" t="s">
        <v>102</v>
      </c>
      <c r="I7" s="927" t="s">
        <v>103</v>
      </c>
      <c r="J7" s="927"/>
      <c r="K7" s="927"/>
      <c r="L7" s="927"/>
      <c r="M7" s="927"/>
      <c r="N7" s="927"/>
      <c r="O7" s="927"/>
      <c r="P7" s="927"/>
      <c r="Q7" s="932" t="s">
        <v>112</v>
      </c>
      <c r="R7" s="927"/>
      <c r="S7" s="927"/>
    </row>
    <row r="8" spans="1:19" ht="21.75" customHeight="1">
      <c r="A8" s="940"/>
      <c r="B8" s="940"/>
      <c r="C8" s="927"/>
      <c r="D8" s="927" t="s">
        <v>127</v>
      </c>
      <c r="E8" s="927" t="s">
        <v>128</v>
      </c>
      <c r="F8" s="932"/>
      <c r="G8" s="932"/>
      <c r="H8" s="932"/>
      <c r="I8" s="932" t="s">
        <v>525</v>
      </c>
      <c r="J8" s="927" t="s">
        <v>7</v>
      </c>
      <c r="K8" s="927"/>
      <c r="L8" s="927"/>
      <c r="M8" s="927"/>
      <c r="N8" s="927"/>
      <c r="O8" s="927"/>
      <c r="P8" s="927"/>
      <c r="Q8" s="932"/>
      <c r="R8" s="927"/>
      <c r="S8" s="927"/>
    </row>
    <row r="9" spans="1:19" ht="84" customHeight="1">
      <c r="A9" s="940"/>
      <c r="B9" s="940"/>
      <c r="C9" s="927"/>
      <c r="D9" s="927"/>
      <c r="E9" s="927"/>
      <c r="F9" s="932"/>
      <c r="G9" s="932"/>
      <c r="H9" s="932"/>
      <c r="I9" s="932"/>
      <c r="J9" s="449" t="s">
        <v>129</v>
      </c>
      <c r="K9" s="449" t="s">
        <v>130</v>
      </c>
      <c r="L9" s="450" t="s">
        <v>105</v>
      </c>
      <c r="M9" s="450" t="s">
        <v>131</v>
      </c>
      <c r="N9" s="450" t="s">
        <v>108</v>
      </c>
      <c r="O9" s="450" t="s">
        <v>249</v>
      </c>
      <c r="P9" s="450" t="s">
        <v>111</v>
      </c>
      <c r="Q9" s="932"/>
      <c r="R9" s="927"/>
      <c r="S9" s="927"/>
    </row>
    <row r="10" spans="1:19" ht="15" customHeight="1">
      <c r="A10" s="928" t="s">
        <v>6</v>
      </c>
      <c r="B10" s="928"/>
      <c r="C10" s="485">
        <v>1</v>
      </c>
      <c r="D10" s="485">
        <v>2</v>
      </c>
      <c r="E10" s="485">
        <v>3</v>
      </c>
      <c r="F10" s="485">
        <v>4</v>
      </c>
      <c r="G10" s="485">
        <v>5</v>
      </c>
      <c r="H10" s="485">
        <v>6</v>
      </c>
      <c r="I10" s="485">
        <v>7</v>
      </c>
      <c r="J10" s="485">
        <v>8</v>
      </c>
      <c r="K10" s="485">
        <v>9</v>
      </c>
      <c r="L10" s="485">
        <v>10</v>
      </c>
      <c r="M10" s="485">
        <v>11</v>
      </c>
      <c r="N10" s="485">
        <v>12</v>
      </c>
      <c r="O10" s="485">
        <v>13</v>
      </c>
      <c r="P10" s="485">
        <v>14</v>
      </c>
      <c r="Q10" s="485">
        <v>15</v>
      </c>
      <c r="R10" s="485">
        <v>16</v>
      </c>
      <c r="S10" s="485">
        <v>17</v>
      </c>
    </row>
    <row r="11" spans="1:23" ht="18" customHeight="1">
      <c r="A11" s="935" t="s">
        <v>30</v>
      </c>
      <c r="B11" s="935"/>
      <c r="C11" s="486">
        <f aca="true" t="shared" si="0" ref="C11:R11">+C12+C22</f>
        <v>7923</v>
      </c>
      <c r="D11" s="486">
        <f t="shared" si="0"/>
        <v>6946</v>
      </c>
      <c r="E11" s="486">
        <f t="shared" si="0"/>
        <v>977</v>
      </c>
      <c r="F11" s="486">
        <f t="shared" si="0"/>
        <v>1</v>
      </c>
      <c r="G11" s="486">
        <f t="shared" si="0"/>
        <v>0</v>
      </c>
      <c r="H11" s="486">
        <f t="shared" si="0"/>
        <v>7922</v>
      </c>
      <c r="I11" s="486">
        <f t="shared" si="0"/>
        <v>4115</v>
      </c>
      <c r="J11" s="486">
        <f t="shared" si="0"/>
        <v>463</v>
      </c>
      <c r="K11" s="486">
        <f t="shared" si="0"/>
        <v>14</v>
      </c>
      <c r="L11" s="486">
        <f t="shared" si="0"/>
        <v>3534</v>
      </c>
      <c r="M11" s="486">
        <f t="shared" si="0"/>
        <v>34</v>
      </c>
      <c r="N11" s="486">
        <f t="shared" si="0"/>
        <v>3</v>
      </c>
      <c r="O11" s="486">
        <f t="shared" si="0"/>
        <v>0</v>
      </c>
      <c r="P11" s="486">
        <f t="shared" si="0"/>
        <v>67</v>
      </c>
      <c r="Q11" s="486">
        <f t="shared" si="0"/>
        <v>3807</v>
      </c>
      <c r="R11" s="486">
        <f t="shared" si="0"/>
        <v>7445</v>
      </c>
      <c r="S11" s="487">
        <f aca="true" t="shared" si="1" ref="S11:S74">(((J11+K11))/I11)*100</f>
        <v>11.591737545565007</v>
      </c>
      <c r="T11" s="433">
        <f>+C11-(F11+G11+H11)</f>
        <v>0</v>
      </c>
      <c r="U11" s="465"/>
      <c r="V11" s="465"/>
      <c r="W11" s="465"/>
    </row>
    <row r="12" spans="1:22" ht="18" customHeight="1">
      <c r="A12" s="529" t="s">
        <v>0</v>
      </c>
      <c r="B12" s="530" t="s">
        <v>134</v>
      </c>
      <c r="C12" s="488">
        <f aca="true" t="shared" si="2" ref="C12:R12">SUM(C13:C21)</f>
        <v>199</v>
      </c>
      <c r="D12" s="488">
        <f t="shared" si="2"/>
        <v>197</v>
      </c>
      <c r="E12" s="488">
        <f t="shared" si="2"/>
        <v>2</v>
      </c>
      <c r="F12" s="488">
        <f t="shared" si="2"/>
        <v>0</v>
      </c>
      <c r="G12" s="488">
        <f t="shared" si="2"/>
        <v>0</v>
      </c>
      <c r="H12" s="488">
        <f t="shared" si="2"/>
        <v>199</v>
      </c>
      <c r="I12" s="488">
        <f t="shared" si="2"/>
        <v>112</v>
      </c>
      <c r="J12" s="488">
        <f t="shared" si="2"/>
        <v>3</v>
      </c>
      <c r="K12" s="488">
        <f t="shared" si="2"/>
        <v>0</v>
      </c>
      <c r="L12" s="488">
        <f t="shared" si="2"/>
        <v>98</v>
      </c>
      <c r="M12" s="488">
        <f t="shared" si="2"/>
        <v>5</v>
      </c>
      <c r="N12" s="488">
        <f t="shared" si="2"/>
        <v>1</v>
      </c>
      <c r="O12" s="488">
        <f t="shared" si="2"/>
        <v>0</v>
      </c>
      <c r="P12" s="488">
        <f t="shared" si="2"/>
        <v>5</v>
      </c>
      <c r="Q12" s="488">
        <f t="shared" si="2"/>
        <v>87</v>
      </c>
      <c r="R12" s="488">
        <f t="shared" si="2"/>
        <v>196</v>
      </c>
      <c r="S12" s="489">
        <f t="shared" si="1"/>
        <v>2.6785714285714284</v>
      </c>
      <c r="T12" s="433">
        <f aca="true" t="shared" si="3" ref="T12:T74">+C12-(F12+G12+H12)</f>
        <v>0</v>
      </c>
      <c r="U12" s="465"/>
      <c r="V12" s="465"/>
    </row>
    <row r="13" spans="1:22" ht="18" customHeight="1">
      <c r="A13" s="531" t="s">
        <v>43</v>
      </c>
      <c r="B13" s="532" t="s">
        <v>433</v>
      </c>
      <c r="C13" s="488">
        <f aca="true" t="shared" si="4" ref="C13:C30">+D13+E13</f>
        <v>0</v>
      </c>
      <c r="D13" s="490"/>
      <c r="E13" s="490"/>
      <c r="F13" s="490"/>
      <c r="G13" s="490"/>
      <c r="H13" s="488">
        <f aca="true" t="shared" si="5" ref="H13:H30">SUM(I13,Q13)</f>
        <v>0</v>
      </c>
      <c r="I13" s="488">
        <f aca="true" t="shared" si="6" ref="I13:I30">SUM(J13:P13)</f>
        <v>0</v>
      </c>
      <c r="J13" s="490"/>
      <c r="K13" s="490"/>
      <c r="L13" s="490"/>
      <c r="M13" s="490"/>
      <c r="N13" s="490"/>
      <c r="O13" s="490"/>
      <c r="P13" s="490"/>
      <c r="Q13" s="490"/>
      <c r="R13" s="491">
        <f>+Q13+P13+O13+N13+M13+L13</f>
        <v>0</v>
      </c>
      <c r="S13" s="492" t="e">
        <f t="shared" si="1"/>
        <v>#DIV/0!</v>
      </c>
      <c r="T13" s="433">
        <f t="shared" si="3"/>
        <v>0</v>
      </c>
      <c r="U13" s="465"/>
      <c r="V13" s="465"/>
    </row>
    <row r="14" spans="1:22" ht="18" customHeight="1">
      <c r="A14" s="531" t="s">
        <v>44</v>
      </c>
      <c r="B14" s="532" t="s">
        <v>522</v>
      </c>
      <c r="C14" s="488">
        <f t="shared" si="4"/>
        <v>0</v>
      </c>
      <c r="D14" s="490"/>
      <c r="E14" s="490"/>
      <c r="F14" s="490"/>
      <c r="G14" s="490"/>
      <c r="H14" s="488">
        <f t="shared" si="5"/>
        <v>0</v>
      </c>
      <c r="I14" s="488">
        <f t="shared" si="6"/>
        <v>0</v>
      </c>
      <c r="J14" s="490"/>
      <c r="K14" s="490"/>
      <c r="L14" s="490"/>
      <c r="M14" s="490"/>
      <c r="N14" s="490"/>
      <c r="O14" s="490"/>
      <c r="P14" s="490"/>
      <c r="Q14" s="490"/>
      <c r="R14" s="491">
        <f aca="true" t="shared" si="7" ref="R14:R21">+Q14+P14+O14+N14+M14+L14</f>
        <v>0</v>
      </c>
      <c r="S14" s="492" t="e">
        <f t="shared" si="1"/>
        <v>#DIV/0!</v>
      </c>
      <c r="T14" s="433">
        <f t="shared" si="3"/>
        <v>0</v>
      </c>
      <c r="U14" s="465"/>
      <c r="V14" s="465"/>
    </row>
    <row r="15" spans="1:22" ht="18" customHeight="1">
      <c r="A15" s="531" t="s">
        <v>49</v>
      </c>
      <c r="B15" s="532" t="s">
        <v>521</v>
      </c>
      <c r="C15" s="488">
        <f t="shared" si="4"/>
        <v>28</v>
      </c>
      <c r="D15" s="488">
        <v>28</v>
      </c>
      <c r="E15" s="490"/>
      <c r="F15" s="490"/>
      <c r="G15" s="490"/>
      <c r="H15" s="488">
        <f t="shared" si="5"/>
        <v>28</v>
      </c>
      <c r="I15" s="488">
        <f t="shared" si="6"/>
        <v>18</v>
      </c>
      <c r="J15" s="490"/>
      <c r="K15" s="490"/>
      <c r="L15" s="490">
        <v>13</v>
      </c>
      <c r="M15" s="490">
        <v>2</v>
      </c>
      <c r="N15" s="490">
        <v>1</v>
      </c>
      <c r="O15" s="490"/>
      <c r="P15" s="490">
        <v>2</v>
      </c>
      <c r="Q15" s="490">
        <v>10</v>
      </c>
      <c r="R15" s="491">
        <f t="shared" si="7"/>
        <v>28</v>
      </c>
      <c r="S15" s="492">
        <f t="shared" si="1"/>
        <v>0</v>
      </c>
      <c r="T15" s="433">
        <f t="shared" si="3"/>
        <v>0</v>
      </c>
      <c r="U15" s="465"/>
      <c r="V15" s="465"/>
    </row>
    <row r="16" spans="1:22" ht="18" customHeight="1">
      <c r="A16" s="531" t="s">
        <v>58</v>
      </c>
      <c r="B16" s="546" t="s">
        <v>520</v>
      </c>
      <c r="C16" s="488">
        <f t="shared" si="4"/>
        <v>34</v>
      </c>
      <c r="D16" s="488">
        <v>34</v>
      </c>
      <c r="E16" s="490"/>
      <c r="F16" s="490"/>
      <c r="G16" s="490"/>
      <c r="H16" s="488">
        <f t="shared" si="5"/>
        <v>34</v>
      </c>
      <c r="I16" s="488">
        <f t="shared" si="6"/>
        <v>27</v>
      </c>
      <c r="J16" s="490">
        <v>1</v>
      </c>
      <c r="K16" s="490"/>
      <c r="L16" s="490">
        <v>25</v>
      </c>
      <c r="M16" s="490">
        <v>1</v>
      </c>
      <c r="N16" s="490"/>
      <c r="O16" s="490"/>
      <c r="P16" s="490"/>
      <c r="Q16" s="490">
        <v>7</v>
      </c>
      <c r="R16" s="491">
        <f t="shared" si="7"/>
        <v>33</v>
      </c>
      <c r="S16" s="492">
        <f t="shared" si="1"/>
        <v>3.7037037037037033</v>
      </c>
      <c r="T16" s="433">
        <f t="shared" si="3"/>
        <v>0</v>
      </c>
      <c r="U16" s="465"/>
      <c r="V16" s="465"/>
    </row>
    <row r="17" spans="1:22" ht="18" customHeight="1">
      <c r="A17" s="531" t="s">
        <v>59</v>
      </c>
      <c r="B17" s="533" t="s">
        <v>519</v>
      </c>
      <c r="C17" s="488">
        <f t="shared" si="4"/>
        <v>29</v>
      </c>
      <c r="D17" s="490">
        <v>29</v>
      </c>
      <c r="E17" s="490"/>
      <c r="F17" s="490"/>
      <c r="G17" s="490"/>
      <c r="H17" s="488">
        <f t="shared" si="5"/>
        <v>29</v>
      </c>
      <c r="I17" s="488">
        <f t="shared" si="6"/>
        <v>10</v>
      </c>
      <c r="J17" s="490"/>
      <c r="K17" s="490"/>
      <c r="L17" s="490">
        <v>8</v>
      </c>
      <c r="M17" s="490"/>
      <c r="N17" s="490"/>
      <c r="O17" s="490"/>
      <c r="P17" s="490">
        <v>2</v>
      </c>
      <c r="Q17" s="490">
        <v>19</v>
      </c>
      <c r="R17" s="491">
        <f t="shared" si="7"/>
        <v>29</v>
      </c>
      <c r="S17" s="492">
        <f t="shared" si="1"/>
        <v>0</v>
      </c>
      <c r="T17" s="433">
        <f t="shared" si="3"/>
        <v>0</v>
      </c>
      <c r="U17" s="465"/>
      <c r="V17" s="465"/>
    </row>
    <row r="18" spans="1:22" ht="18" customHeight="1">
      <c r="A18" s="531" t="s">
        <v>60</v>
      </c>
      <c r="B18" s="532" t="s">
        <v>518</v>
      </c>
      <c r="C18" s="488">
        <f t="shared" si="4"/>
        <v>20</v>
      </c>
      <c r="D18" s="490">
        <v>20</v>
      </c>
      <c r="E18" s="490"/>
      <c r="F18" s="490"/>
      <c r="G18" s="490"/>
      <c r="H18" s="488">
        <f t="shared" si="5"/>
        <v>20</v>
      </c>
      <c r="I18" s="488">
        <f t="shared" si="6"/>
        <v>14</v>
      </c>
      <c r="J18" s="490"/>
      <c r="K18" s="490"/>
      <c r="L18" s="490">
        <v>13</v>
      </c>
      <c r="M18" s="490">
        <v>1</v>
      </c>
      <c r="N18" s="490"/>
      <c r="O18" s="490"/>
      <c r="P18" s="490"/>
      <c r="Q18" s="490">
        <v>6</v>
      </c>
      <c r="R18" s="491">
        <f t="shared" si="7"/>
        <v>20</v>
      </c>
      <c r="S18" s="492">
        <f t="shared" si="1"/>
        <v>0</v>
      </c>
      <c r="T18" s="433">
        <f t="shared" si="3"/>
        <v>0</v>
      </c>
      <c r="U18" s="465"/>
      <c r="V18" s="465"/>
    </row>
    <row r="19" spans="1:22" ht="18" customHeight="1">
      <c r="A19" s="531" t="s">
        <v>61</v>
      </c>
      <c r="B19" s="532" t="s">
        <v>517</v>
      </c>
      <c r="C19" s="488">
        <f t="shared" si="4"/>
        <v>24</v>
      </c>
      <c r="D19" s="490">
        <v>22</v>
      </c>
      <c r="E19" s="490">
        <v>2</v>
      </c>
      <c r="F19" s="490"/>
      <c r="G19" s="490"/>
      <c r="H19" s="488">
        <f t="shared" si="5"/>
        <v>24</v>
      </c>
      <c r="I19" s="488">
        <f t="shared" si="6"/>
        <v>12</v>
      </c>
      <c r="J19" s="490">
        <v>1</v>
      </c>
      <c r="K19" s="490"/>
      <c r="L19" s="490">
        <v>10</v>
      </c>
      <c r="M19" s="490">
        <v>1</v>
      </c>
      <c r="N19" s="490"/>
      <c r="O19" s="490"/>
      <c r="P19" s="490"/>
      <c r="Q19" s="490">
        <v>12</v>
      </c>
      <c r="R19" s="491">
        <f t="shared" si="7"/>
        <v>23</v>
      </c>
      <c r="S19" s="492">
        <f t="shared" si="1"/>
        <v>8.333333333333332</v>
      </c>
      <c r="T19" s="433">
        <f t="shared" si="3"/>
        <v>0</v>
      </c>
      <c r="U19" s="465"/>
      <c r="V19" s="465"/>
    </row>
    <row r="20" spans="1:22" ht="18" customHeight="1">
      <c r="A20" s="531" t="s">
        <v>62</v>
      </c>
      <c r="B20" s="532" t="s">
        <v>551</v>
      </c>
      <c r="C20" s="488">
        <f t="shared" si="4"/>
        <v>33</v>
      </c>
      <c r="D20" s="490">
        <v>33</v>
      </c>
      <c r="E20" s="490"/>
      <c r="F20" s="490"/>
      <c r="G20" s="490"/>
      <c r="H20" s="488">
        <f t="shared" si="5"/>
        <v>33</v>
      </c>
      <c r="I20" s="488">
        <f t="shared" si="6"/>
        <v>18</v>
      </c>
      <c r="J20" s="490">
        <v>1</v>
      </c>
      <c r="K20" s="490"/>
      <c r="L20" s="490">
        <v>16</v>
      </c>
      <c r="M20" s="490"/>
      <c r="N20" s="490"/>
      <c r="O20" s="490"/>
      <c r="P20" s="490">
        <v>1</v>
      </c>
      <c r="Q20" s="490">
        <v>15</v>
      </c>
      <c r="R20" s="491">
        <f t="shared" si="7"/>
        <v>32</v>
      </c>
      <c r="S20" s="492">
        <f t="shared" si="1"/>
        <v>5.555555555555555</v>
      </c>
      <c r="T20" s="433">
        <f t="shared" si="3"/>
        <v>0</v>
      </c>
      <c r="U20" s="465"/>
      <c r="V20" s="465"/>
    </row>
    <row r="21" spans="1:22" ht="18" customHeight="1">
      <c r="A21" s="531" t="s">
        <v>63</v>
      </c>
      <c r="B21" s="546" t="s">
        <v>515</v>
      </c>
      <c r="C21" s="488">
        <f t="shared" si="4"/>
        <v>31</v>
      </c>
      <c r="D21" s="490">
        <v>31</v>
      </c>
      <c r="E21" s="490"/>
      <c r="F21" s="490"/>
      <c r="G21" s="490"/>
      <c r="H21" s="488">
        <f t="shared" si="5"/>
        <v>31</v>
      </c>
      <c r="I21" s="488">
        <f t="shared" si="6"/>
        <v>13</v>
      </c>
      <c r="J21" s="490"/>
      <c r="K21" s="490"/>
      <c r="L21" s="490">
        <v>13</v>
      </c>
      <c r="M21" s="490"/>
      <c r="N21" s="490"/>
      <c r="O21" s="490"/>
      <c r="P21" s="490"/>
      <c r="Q21" s="490">
        <v>18</v>
      </c>
      <c r="R21" s="491">
        <f t="shared" si="7"/>
        <v>31</v>
      </c>
      <c r="S21" s="492">
        <f t="shared" si="1"/>
        <v>0</v>
      </c>
      <c r="T21" s="433">
        <f t="shared" si="3"/>
        <v>0</v>
      </c>
      <c r="U21" s="465"/>
      <c r="V21" s="465"/>
    </row>
    <row r="22" spans="1:22" ht="18" customHeight="1">
      <c r="A22" s="529" t="s">
        <v>1</v>
      </c>
      <c r="B22" s="530" t="s">
        <v>17</v>
      </c>
      <c r="C22" s="488">
        <f t="shared" si="4"/>
        <v>7724</v>
      </c>
      <c r="D22" s="488">
        <f>SUM(D23,D31,D36,D41,D45,D51,D58,D64,D70)</f>
        <v>6749</v>
      </c>
      <c r="E22" s="488">
        <f>SUM(E23,E31,E36,E41,E45,E51,E58,E64,E70)</f>
        <v>975</v>
      </c>
      <c r="F22" s="488">
        <f>SUM(F23,F31,F36,F41,F45,F51,F58,F64,F70)</f>
        <v>1</v>
      </c>
      <c r="G22" s="488">
        <f>SUM(G23,G31,G36,G41,G45,G51,G58,G64,G70)</f>
        <v>0</v>
      </c>
      <c r="H22" s="488">
        <f t="shared" si="5"/>
        <v>7723</v>
      </c>
      <c r="I22" s="488">
        <f t="shared" si="6"/>
        <v>4003</v>
      </c>
      <c r="J22" s="488">
        <f aca="true" t="shared" si="8" ref="J22:R22">SUM(J23,J31,J36,J41,J45,J51,J58,J64,J70)</f>
        <v>460</v>
      </c>
      <c r="K22" s="488">
        <f t="shared" si="8"/>
        <v>14</v>
      </c>
      <c r="L22" s="488">
        <f t="shared" si="8"/>
        <v>3436</v>
      </c>
      <c r="M22" s="488">
        <f t="shared" si="8"/>
        <v>29</v>
      </c>
      <c r="N22" s="488">
        <f t="shared" si="8"/>
        <v>2</v>
      </c>
      <c r="O22" s="488">
        <f t="shared" si="8"/>
        <v>0</v>
      </c>
      <c r="P22" s="488">
        <f t="shared" si="8"/>
        <v>62</v>
      </c>
      <c r="Q22" s="488">
        <f t="shared" si="8"/>
        <v>3720</v>
      </c>
      <c r="R22" s="488">
        <f t="shared" si="8"/>
        <v>7249</v>
      </c>
      <c r="S22" s="489">
        <f t="shared" si="1"/>
        <v>11.841119160629528</v>
      </c>
      <c r="T22" s="433">
        <f t="shared" si="3"/>
        <v>0</v>
      </c>
      <c r="U22" s="465"/>
      <c r="V22" s="465"/>
    </row>
    <row r="23" spans="1:22" ht="18" customHeight="1">
      <c r="A23" s="529" t="s">
        <v>43</v>
      </c>
      <c r="B23" s="530" t="s">
        <v>514</v>
      </c>
      <c r="C23" s="488">
        <f t="shared" si="4"/>
        <v>994</v>
      </c>
      <c r="D23" s="488">
        <f>SUM(D24:D30)</f>
        <v>857</v>
      </c>
      <c r="E23" s="488">
        <f>SUM(E24:E30)</f>
        <v>137</v>
      </c>
      <c r="F23" s="488">
        <f>SUM(F24:F30)</f>
        <v>0</v>
      </c>
      <c r="G23" s="488">
        <f>SUM(G24:G30)</f>
        <v>0</v>
      </c>
      <c r="H23" s="488">
        <f t="shared" si="5"/>
        <v>994</v>
      </c>
      <c r="I23" s="488">
        <f t="shared" si="6"/>
        <v>591</v>
      </c>
      <c r="J23" s="488">
        <f aca="true" t="shared" si="9" ref="J23:Q23">SUM(J24:J30)</f>
        <v>57</v>
      </c>
      <c r="K23" s="488">
        <f t="shared" si="9"/>
        <v>0</v>
      </c>
      <c r="L23" s="488">
        <f t="shared" si="9"/>
        <v>492</v>
      </c>
      <c r="M23" s="488">
        <f t="shared" si="9"/>
        <v>18</v>
      </c>
      <c r="N23" s="488">
        <f t="shared" si="9"/>
        <v>0</v>
      </c>
      <c r="O23" s="488">
        <f t="shared" si="9"/>
        <v>0</v>
      </c>
      <c r="P23" s="488">
        <f t="shared" si="9"/>
        <v>24</v>
      </c>
      <c r="Q23" s="488">
        <f t="shared" si="9"/>
        <v>403</v>
      </c>
      <c r="R23" s="491">
        <f aca="true" t="shared" si="10" ref="R23:R30">SUM(L23:Q23)</f>
        <v>937</v>
      </c>
      <c r="S23" s="489">
        <f t="shared" si="1"/>
        <v>9.644670050761421</v>
      </c>
      <c r="T23" s="433">
        <f t="shared" si="3"/>
        <v>0</v>
      </c>
      <c r="U23" s="465"/>
      <c r="V23" s="465"/>
    </row>
    <row r="24" spans="1:22" ht="18" customHeight="1">
      <c r="A24" s="531" t="s">
        <v>45</v>
      </c>
      <c r="B24" s="534" t="s">
        <v>513</v>
      </c>
      <c r="C24" s="488">
        <f t="shared" si="4"/>
        <v>65</v>
      </c>
      <c r="D24" s="493">
        <v>42</v>
      </c>
      <c r="E24" s="494">
        <v>23</v>
      </c>
      <c r="F24" s="494"/>
      <c r="G24" s="495"/>
      <c r="H24" s="488">
        <f t="shared" si="5"/>
        <v>65</v>
      </c>
      <c r="I24" s="488">
        <f t="shared" si="6"/>
        <v>37</v>
      </c>
      <c r="J24" s="490">
        <v>5</v>
      </c>
      <c r="K24" s="490"/>
      <c r="L24" s="496">
        <v>31</v>
      </c>
      <c r="M24" s="497">
        <v>0</v>
      </c>
      <c r="N24" s="497">
        <v>0</v>
      </c>
      <c r="O24" s="497">
        <v>0</v>
      </c>
      <c r="P24" s="498">
        <v>1</v>
      </c>
      <c r="Q24" s="494">
        <v>28</v>
      </c>
      <c r="R24" s="491">
        <f t="shared" si="10"/>
        <v>60</v>
      </c>
      <c r="S24" s="492">
        <f t="shared" si="1"/>
        <v>13.513513513513514</v>
      </c>
      <c r="T24" s="433">
        <f t="shared" si="3"/>
        <v>0</v>
      </c>
      <c r="U24" s="465"/>
      <c r="V24" s="465"/>
    </row>
    <row r="25" spans="1:22" ht="18" customHeight="1">
      <c r="A25" s="531" t="s">
        <v>46</v>
      </c>
      <c r="B25" s="535" t="s">
        <v>512</v>
      </c>
      <c r="C25" s="488">
        <f t="shared" si="4"/>
        <v>126</v>
      </c>
      <c r="D25" s="493">
        <v>114</v>
      </c>
      <c r="E25" s="494">
        <v>12</v>
      </c>
      <c r="F25" s="495"/>
      <c r="G25" s="495"/>
      <c r="H25" s="488">
        <f t="shared" si="5"/>
        <v>126</v>
      </c>
      <c r="I25" s="488">
        <f t="shared" si="6"/>
        <v>84</v>
      </c>
      <c r="J25" s="490">
        <v>6</v>
      </c>
      <c r="K25" s="544"/>
      <c r="L25" s="490">
        <v>66</v>
      </c>
      <c r="M25" s="490">
        <v>8</v>
      </c>
      <c r="N25" s="545">
        <v>0</v>
      </c>
      <c r="O25" s="497">
        <v>0</v>
      </c>
      <c r="P25" s="498">
        <v>4</v>
      </c>
      <c r="Q25" s="494">
        <v>42</v>
      </c>
      <c r="R25" s="491">
        <f t="shared" si="10"/>
        <v>120</v>
      </c>
      <c r="S25" s="492">
        <f t="shared" si="1"/>
        <v>7.142857142857142</v>
      </c>
      <c r="T25" s="433">
        <f t="shared" si="3"/>
        <v>0</v>
      </c>
      <c r="U25" s="465"/>
      <c r="V25" s="465"/>
    </row>
    <row r="26" spans="1:22" ht="18" customHeight="1">
      <c r="A26" s="531" t="s">
        <v>104</v>
      </c>
      <c r="B26" s="536" t="s">
        <v>510</v>
      </c>
      <c r="C26" s="488">
        <f t="shared" si="4"/>
        <v>123</v>
      </c>
      <c r="D26" s="493">
        <v>111</v>
      </c>
      <c r="E26" s="494">
        <v>12</v>
      </c>
      <c r="F26" s="495"/>
      <c r="G26" s="495"/>
      <c r="H26" s="488">
        <f t="shared" si="5"/>
        <v>123</v>
      </c>
      <c r="I26" s="488">
        <f t="shared" si="6"/>
        <v>58</v>
      </c>
      <c r="J26" s="490">
        <v>8</v>
      </c>
      <c r="K26" s="494"/>
      <c r="L26" s="496">
        <v>49</v>
      </c>
      <c r="M26" s="498"/>
      <c r="N26" s="497">
        <v>0</v>
      </c>
      <c r="O26" s="497">
        <v>0</v>
      </c>
      <c r="P26" s="498">
        <v>1</v>
      </c>
      <c r="Q26" s="494">
        <v>65</v>
      </c>
      <c r="R26" s="491">
        <f t="shared" si="10"/>
        <v>115</v>
      </c>
      <c r="S26" s="492">
        <f t="shared" si="1"/>
        <v>13.793103448275861</v>
      </c>
      <c r="T26" s="433">
        <f t="shared" si="3"/>
        <v>0</v>
      </c>
      <c r="U26" s="465"/>
      <c r="V26" s="465"/>
    </row>
    <row r="27" spans="1:22" ht="18" customHeight="1">
      <c r="A27" s="531" t="s">
        <v>106</v>
      </c>
      <c r="B27" s="536" t="s">
        <v>511</v>
      </c>
      <c r="C27" s="488">
        <f t="shared" si="4"/>
        <v>199</v>
      </c>
      <c r="D27" s="493">
        <v>161</v>
      </c>
      <c r="E27" s="494">
        <v>38</v>
      </c>
      <c r="F27" s="495"/>
      <c r="G27" s="495"/>
      <c r="H27" s="488">
        <f t="shared" si="5"/>
        <v>199</v>
      </c>
      <c r="I27" s="488">
        <f t="shared" si="6"/>
        <v>126</v>
      </c>
      <c r="J27" s="490">
        <v>27</v>
      </c>
      <c r="K27" s="494"/>
      <c r="L27" s="496">
        <v>85</v>
      </c>
      <c r="M27" s="498">
        <v>1</v>
      </c>
      <c r="N27" s="497"/>
      <c r="O27" s="497"/>
      <c r="P27" s="498">
        <v>13</v>
      </c>
      <c r="Q27" s="494">
        <v>73</v>
      </c>
      <c r="R27" s="491">
        <f t="shared" si="10"/>
        <v>172</v>
      </c>
      <c r="S27" s="492">
        <f t="shared" si="1"/>
        <v>21.428571428571427</v>
      </c>
      <c r="T27" s="433">
        <f t="shared" si="3"/>
        <v>0</v>
      </c>
      <c r="U27" s="465"/>
      <c r="V27" s="465"/>
    </row>
    <row r="28" spans="1:22" ht="18" customHeight="1">
      <c r="A28" s="531" t="s">
        <v>107</v>
      </c>
      <c r="B28" s="536" t="s">
        <v>509</v>
      </c>
      <c r="C28" s="488">
        <f t="shared" si="4"/>
        <v>198</v>
      </c>
      <c r="D28" s="493">
        <f>165+5</f>
        <v>170</v>
      </c>
      <c r="E28" s="494">
        <v>28</v>
      </c>
      <c r="F28" s="495"/>
      <c r="G28" s="495"/>
      <c r="H28" s="488">
        <f t="shared" si="5"/>
        <v>198</v>
      </c>
      <c r="I28" s="488">
        <f t="shared" si="6"/>
        <v>120</v>
      </c>
      <c r="J28" s="490">
        <v>6</v>
      </c>
      <c r="K28" s="494"/>
      <c r="L28" s="496">
        <v>112</v>
      </c>
      <c r="M28" s="498"/>
      <c r="N28" s="497"/>
      <c r="O28" s="497"/>
      <c r="P28" s="498">
        <v>2</v>
      </c>
      <c r="Q28" s="494">
        <v>78</v>
      </c>
      <c r="R28" s="491">
        <f t="shared" si="10"/>
        <v>192</v>
      </c>
      <c r="S28" s="492">
        <f t="shared" si="1"/>
        <v>5</v>
      </c>
      <c r="T28" s="433">
        <f t="shared" si="3"/>
        <v>0</v>
      </c>
      <c r="U28" s="465"/>
      <c r="V28" s="465"/>
    </row>
    <row r="29" spans="1:22" ht="18" customHeight="1">
      <c r="A29" s="531" t="s">
        <v>109</v>
      </c>
      <c r="B29" s="536" t="s">
        <v>549</v>
      </c>
      <c r="C29" s="488">
        <f t="shared" si="4"/>
        <v>149</v>
      </c>
      <c r="D29" s="493">
        <f>164-5-19</f>
        <v>140</v>
      </c>
      <c r="E29" s="494">
        <v>9</v>
      </c>
      <c r="F29" s="495"/>
      <c r="G29" s="495"/>
      <c r="H29" s="488">
        <f t="shared" si="5"/>
        <v>149</v>
      </c>
      <c r="I29" s="488">
        <f t="shared" si="6"/>
        <v>94</v>
      </c>
      <c r="J29" s="490">
        <v>5</v>
      </c>
      <c r="K29" s="494"/>
      <c r="L29" s="496">
        <v>80</v>
      </c>
      <c r="M29" s="498">
        <v>9</v>
      </c>
      <c r="N29" s="497"/>
      <c r="O29" s="497"/>
      <c r="P29" s="498"/>
      <c r="Q29" s="494">
        <v>55</v>
      </c>
      <c r="R29" s="491">
        <f t="shared" si="10"/>
        <v>144</v>
      </c>
      <c r="S29" s="492">
        <f t="shared" si="1"/>
        <v>5.319148936170213</v>
      </c>
      <c r="T29" s="433">
        <f t="shared" si="3"/>
        <v>0</v>
      </c>
      <c r="U29" s="465"/>
      <c r="V29" s="465"/>
    </row>
    <row r="30" spans="1:22" ht="18" customHeight="1">
      <c r="A30" s="531" t="s">
        <v>110</v>
      </c>
      <c r="B30" s="535" t="s">
        <v>508</v>
      </c>
      <c r="C30" s="488">
        <f t="shared" si="4"/>
        <v>134</v>
      </c>
      <c r="D30" s="493">
        <f>100+19</f>
        <v>119</v>
      </c>
      <c r="E30" s="494">
        <v>15</v>
      </c>
      <c r="F30" s="495"/>
      <c r="G30" s="495"/>
      <c r="H30" s="488">
        <f t="shared" si="5"/>
        <v>134</v>
      </c>
      <c r="I30" s="488">
        <f t="shared" si="6"/>
        <v>72</v>
      </c>
      <c r="J30" s="490"/>
      <c r="K30" s="494"/>
      <c r="L30" s="496">
        <v>69</v>
      </c>
      <c r="M30" s="490"/>
      <c r="N30" s="497">
        <v>0</v>
      </c>
      <c r="O30" s="497">
        <v>0</v>
      </c>
      <c r="P30" s="498">
        <v>3</v>
      </c>
      <c r="Q30" s="494">
        <v>62</v>
      </c>
      <c r="R30" s="491">
        <f t="shared" si="10"/>
        <v>134</v>
      </c>
      <c r="S30" s="489">
        <f t="shared" si="1"/>
        <v>0</v>
      </c>
      <c r="T30" s="433">
        <f t="shared" si="3"/>
        <v>0</v>
      </c>
      <c r="U30" s="465"/>
      <c r="V30" s="465"/>
    </row>
    <row r="31" spans="1:22" ht="18" customHeight="1">
      <c r="A31" s="529" t="s">
        <v>44</v>
      </c>
      <c r="B31" s="530" t="s">
        <v>507</v>
      </c>
      <c r="C31" s="488">
        <f>C32+C33+C34+C35</f>
        <v>1087</v>
      </c>
      <c r="D31" s="488">
        <f aca="true" t="shared" si="11" ref="D31:R31">D32+D33+D34+D35</f>
        <v>900</v>
      </c>
      <c r="E31" s="488">
        <f t="shared" si="11"/>
        <v>187</v>
      </c>
      <c r="F31" s="488">
        <f t="shared" si="11"/>
        <v>1</v>
      </c>
      <c r="G31" s="488">
        <f t="shared" si="11"/>
        <v>0</v>
      </c>
      <c r="H31" s="488">
        <f t="shared" si="11"/>
        <v>1086</v>
      </c>
      <c r="I31" s="488">
        <f t="shared" si="11"/>
        <v>648</v>
      </c>
      <c r="J31" s="488">
        <f t="shared" si="11"/>
        <v>105</v>
      </c>
      <c r="K31" s="488">
        <f t="shared" si="11"/>
        <v>3</v>
      </c>
      <c r="L31" s="488">
        <f t="shared" si="11"/>
        <v>523</v>
      </c>
      <c r="M31" s="488">
        <f t="shared" si="11"/>
        <v>2</v>
      </c>
      <c r="N31" s="488">
        <f t="shared" si="11"/>
        <v>1</v>
      </c>
      <c r="O31" s="488">
        <f t="shared" si="11"/>
        <v>0</v>
      </c>
      <c r="P31" s="488">
        <f t="shared" si="11"/>
        <v>14</v>
      </c>
      <c r="Q31" s="488">
        <f t="shared" si="11"/>
        <v>438</v>
      </c>
      <c r="R31" s="488">
        <f t="shared" si="11"/>
        <v>978</v>
      </c>
      <c r="S31" s="489">
        <f t="shared" si="1"/>
        <v>16.666666666666664</v>
      </c>
      <c r="T31" s="433">
        <f t="shared" si="3"/>
        <v>0</v>
      </c>
      <c r="U31" s="465"/>
      <c r="V31" s="465"/>
    </row>
    <row r="32" spans="1:22" ht="18" customHeight="1">
      <c r="A32" s="531" t="s">
        <v>47</v>
      </c>
      <c r="B32" s="534" t="s">
        <v>506</v>
      </c>
      <c r="C32" s="488">
        <f>+D32+E32</f>
        <v>59</v>
      </c>
      <c r="D32" s="493">
        <v>35</v>
      </c>
      <c r="E32" s="494">
        <v>24</v>
      </c>
      <c r="F32" s="494"/>
      <c r="G32" s="499"/>
      <c r="H32" s="490">
        <f>I32+Q32</f>
        <v>59</v>
      </c>
      <c r="I32" s="488">
        <f>J32+K32+L32+M32+N32+O32+P32</f>
        <v>51</v>
      </c>
      <c r="J32" s="490">
        <v>19</v>
      </c>
      <c r="K32" s="490"/>
      <c r="L32" s="490">
        <v>32</v>
      </c>
      <c r="M32" s="497"/>
      <c r="N32" s="497">
        <v>0</v>
      </c>
      <c r="O32" s="497">
        <v>0</v>
      </c>
      <c r="P32" s="497">
        <v>0</v>
      </c>
      <c r="Q32" s="494">
        <v>8</v>
      </c>
      <c r="R32" s="500">
        <f>+Q32+P32+O32+N32+M32+L32</f>
        <v>40</v>
      </c>
      <c r="S32" s="492">
        <f t="shared" si="1"/>
        <v>37.254901960784316</v>
      </c>
      <c r="T32" s="433">
        <f t="shared" si="3"/>
        <v>0</v>
      </c>
      <c r="U32" s="465"/>
      <c r="V32" s="465"/>
    </row>
    <row r="33" spans="1:22" ht="18" customHeight="1">
      <c r="A33" s="531" t="s">
        <v>48</v>
      </c>
      <c r="B33" s="535" t="s">
        <v>505</v>
      </c>
      <c r="C33" s="488">
        <f>+D33+E33</f>
        <v>696</v>
      </c>
      <c r="D33" s="493">
        <v>598</v>
      </c>
      <c r="E33" s="494">
        <v>98</v>
      </c>
      <c r="F33" s="495">
        <v>1</v>
      </c>
      <c r="G33" s="499"/>
      <c r="H33" s="488">
        <f>I33+Q33</f>
        <v>695</v>
      </c>
      <c r="I33" s="488">
        <f>J33+K33+L33+M33+N33+O33+P33</f>
        <v>387</v>
      </c>
      <c r="J33" s="494">
        <v>42</v>
      </c>
      <c r="K33" s="494">
        <v>3</v>
      </c>
      <c r="L33" s="494">
        <v>342</v>
      </c>
      <c r="M33" s="494"/>
      <c r="N33" s="497">
        <v>0</v>
      </c>
      <c r="O33" s="497">
        <v>0</v>
      </c>
      <c r="P33" s="497">
        <v>0</v>
      </c>
      <c r="Q33" s="494">
        <v>308</v>
      </c>
      <c r="R33" s="491">
        <f>+Q33+P33+O33+N33+M33+L33</f>
        <v>650</v>
      </c>
      <c r="S33" s="492">
        <f t="shared" si="1"/>
        <v>11.627906976744185</v>
      </c>
      <c r="T33" s="433">
        <f t="shared" si="3"/>
        <v>0</v>
      </c>
      <c r="U33" s="465"/>
      <c r="V33" s="465"/>
    </row>
    <row r="34" spans="1:22" ht="18" customHeight="1">
      <c r="A34" s="531" t="s">
        <v>504</v>
      </c>
      <c r="B34" s="536" t="s">
        <v>501</v>
      </c>
      <c r="C34" s="488">
        <f>+D34+E34</f>
        <v>133</v>
      </c>
      <c r="D34" s="493">
        <v>107</v>
      </c>
      <c r="E34" s="494">
        <v>26</v>
      </c>
      <c r="F34" s="495"/>
      <c r="G34" s="499"/>
      <c r="H34" s="488">
        <f>I34+Q34</f>
        <v>133</v>
      </c>
      <c r="I34" s="488">
        <f>J34+K34+L34+M34+N34+O34+P34</f>
        <v>70</v>
      </c>
      <c r="J34" s="490">
        <v>6</v>
      </c>
      <c r="K34" s="494"/>
      <c r="L34" s="490">
        <v>52</v>
      </c>
      <c r="M34" s="497">
        <v>1</v>
      </c>
      <c r="N34" s="497"/>
      <c r="O34" s="497"/>
      <c r="P34" s="497">
        <v>11</v>
      </c>
      <c r="Q34" s="494">
        <v>63</v>
      </c>
      <c r="R34" s="491">
        <f>+Q34+P34+O34+N34+M34+L34</f>
        <v>127</v>
      </c>
      <c r="S34" s="492">
        <f t="shared" si="1"/>
        <v>8.571428571428571</v>
      </c>
      <c r="T34" s="433">
        <f t="shared" si="3"/>
        <v>0</v>
      </c>
      <c r="U34" s="465"/>
      <c r="V34" s="465"/>
    </row>
    <row r="35" spans="1:22" ht="18" customHeight="1">
      <c r="A35" s="531" t="s">
        <v>502</v>
      </c>
      <c r="B35" s="535" t="s">
        <v>500</v>
      </c>
      <c r="C35" s="488">
        <f>+D35+E35</f>
        <v>199</v>
      </c>
      <c r="D35" s="493">
        <v>160</v>
      </c>
      <c r="E35" s="494">
        <v>39</v>
      </c>
      <c r="F35" s="495"/>
      <c r="G35" s="499"/>
      <c r="H35" s="488">
        <f>I35+Q35</f>
        <v>199</v>
      </c>
      <c r="I35" s="488">
        <f>J35+K35+L35+M35+N35+O35+P35</f>
        <v>140</v>
      </c>
      <c r="J35" s="494">
        <v>38</v>
      </c>
      <c r="K35" s="494"/>
      <c r="L35" s="494">
        <v>97</v>
      </c>
      <c r="M35" s="494">
        <v>1</v>
      </c>
      <c r="N35" s="497">
        <v>1</v>
      </c>
      <c r="O35" s="497">
        <v>0</v>
      </c>
      <c r="P35" s="497">
        <v>3</v>
      </c>
      <c r="Q35" s="494">
        <v>59</v>
      </c>
      <c r="R35" s="491">
        <f>+Q35+P35+O35+N35+M35+L35</f>
        <v>161</v>
      </c>
      <c r="S35" s="492">
        <f t="shared" si="1"/>
        <v>27.142857142857142</v>
      </c>
      <c r="T35" s="433">
        <f t="shared" si="3"/>
        <v>0</v>
      </c>
      <c r="U35" s="465"/>
      <c r="V35" s="465"/>
    </row>
    <row r="36" spans="1:22" ht="18" customHeight="1">
      <c r="A36" s="529" t="s">
        <v>49</v>
      </c>
      <c r="B36" s="530" t="s">
        <v>499</v>
      </c>
      <c r="C36" s="488">
        <f>C37+C38+C39+C40</f>
        <v>586</v>
      </c>
      <c r="D36" s="488">
        <f>D37+D38+D39+D40</f>
        <v>546</v>
      </c>
      <c r="E36" s="488">
        <f>E37+E38+E39+E40</f>
        <v>40</v>
      </c>
      <c r="F36" s="488">
        <f>F37+F38+F39+F40</f>
        <v>0</v>
      </c>
      <c r="G36" s="488">
        <f>G37+G38+G39+G40</f>
        <v>0</v>
      </c>
      <c r="H36" s="488">
        <f aca="true" t="shared" si="12" ref="H36:R36">+H37+H38+H39+H40</f>
        <v>586</v>
      </c>
      <c r="I36" s="488">
        <f t="shared" si="12"/>
        <v>296</v>
      </c>
      <c r="J36" s="488">
        <f t="shared" si="12"/>
        <v>30</v>
      </c>
      <c r="K36" s="488">
        <f t="shared" si="12"/>
        <v>1</v>
      </c>
      <c r="L36" s="488">
        <f t="shared" si="12"/>
        <v>261</v>
      </c>
      <c r="M36" s="488">
        <f t="shared" si="12"/>
        <v>0</v>
      </c>
      <c r="N36" s="488">
        <f t="shared" si="12"/>
        <v>0</v>
      </c>
      <c r="O36" s="488">
        <f t="shared" si="12"/>
        <v>0</v>
      </c>
      <c r="P36" s="488">
        <f t="shared" si="12"/>
        <v>4</v>
      </c>
      <c r="Q36" s="488">
        <f t="shared" si="12"/>
        <v>290</v>
      </c>
      <c r="R36" s="488">
        <f t="shared" si="12"/>
        <v>555</v>
      </c>
      <c r="S36" s="489">
        <f t="shared" si="1"/>
        <v>10.472972972972974</v>
      </c>
      <c r="T36" s="433">
        <f t="shared" si="3"/>
        <v>0</v>
      </c>
      <c r="U36" s="465"/>
      <c r="V36" s="465"/>
    </row>
    <row r="37" spans="1:22" ht="18" customHeight="1">
      <c r="A37" s="531" t="s">
        <v>113</v>
      </c>
      <c r="B37" s="532" t="s">
        <v>498</v>
      </c>
      <c r="C37" s="488">
        <f aca="true" t="shared" si="13" ref="C37:C74">+D37+E37</f>
        <v>3</v>
      </c>
      <c r="D37" s="501">
        <v>2</v>
      </c>
      <c r="E37" s="501">
        <v>1</v>
      </c>
      <c r="F37" s="501"/>
      <c r="G37" s="490"/>
      <c r="H37" s="488">
        <f>I37+Q37</f>
        <v>3</v>
      </c>
      <c r="I37" s="488">
        <f>J37+K37+L37+M37+N37+O37+P37</f>
        <v>3</v>
      </c>
      <c r="J37" s="501">
        <v>1</v>
      </c>
      <c r="K37" s="501"/>
      <c r="L37" s="501">
        <v>2</v>
      </c>
      <c r="M37" s="501"/>
      <c r="N37" s="501"/>
      <c r="O37" s="501"/>
      <c r="P37" s="504"/>
      <c r="Q37" s="459">
        <v>0</v>
      </c>
      <c r="R37" s="491">
        <f>+Q37+P37+O37+N37+M37+L37</f>
        <v>2</v>
      </c>
      <c r="S37" s="492">
        <f t="shared" si="1"/>
        <v>33.33333333333333</v>
      </c>
      <c r="T37" s="433">
        <f t="shared" si="3"/>
        <v>0</v>
      </c>
      <c r="U37" s="465"/>
      <c r="V37" s="465"/>
    </row>
    <row r="38" spans="1:22" ht="18" customHeight="1">
      <c r="A38" s="531" t="s">
        <v>114</v>
      </c>
      <c r="B38" s="532" t="s">
        <v>497</v>
      </c>
      <c r="C38" s="488">
        <f t="shared" si="13"/>
        <v>148</v>
      </c>
      <c r="D38" s="501">
        <v>136</v>
      </c>
      <c r="E38" s="501">
        <v>12</v>
      </c>
      <c r="F38" s="501"/>
      <c r="G38" s="490"/>
      <c r="H38" s="488">
        <f>I38+Q38</f>
        <v>148</v>
      </c>
      <c r="I38" s="488">
        <f>J38+K38+L38+M38+N38+O38+P38</f>
        <v>75</v>
      </c>
      <c r="J38" s="501">
        <v>10</v>
      </c>
      <c r="K38" s="501"/>
      <c r="L38" s="501">
        <v>65</v>
      </c>
      <c r="M38" s="501"/>
      <c r="N38" s="501"/>
      <c r="O38" s="501"/>
      <c r="P38" s="504"/>
      <c r="Q38" s="459">
        <v>73</v>
      </c>
      <c r="R38" s="491">
        <f>+Q38+P38+O38+N38+M38+L38</f>
        <v>138</v>
      </c>
      <c r="S38" s="492">
        <f t="shared" si="1"/>
        <v>13.333333333333334</v>
      </c>
      <c r="T38" s="433">
        <f t="shared" si="3"/>
        <v>0</v>
      </c>
      <c r="U38" s="465"/>
      <c r="V38" s="465"/>
    </row>
    <row r="39" spans="1:22" ht="18" customHeight="1">
      <c r="A39" s="531" t="s">
        <v>115</v>
      </c>
      <c r="B39" s="532" t="s">
        <v>496</v>
      </c>
      <c r="C39" s="488">
        <f t="shared" si="13"/>
        <v>278</v>
      </c>
      <c r="D39" s="501">
        <v>264</v>
      </c>
      <c r="E39" s="501">
        <v>14</v>
      </c>
      <c r="F39" s="501"/>
      <c r="G39" s="490"/>
      <c r="H39" s="488">
        <f>I39+Q39</f>
        <v>278</v>
      </c>
      <c r="I39" s="488">
        <f>J39+K39+L39+M39+N39+O39+P39</f>
        <v>117</v>
      </c>
      <c r="J39" s="501">
        <v>10</v>
      </c>
      <c r="K39" s="501">
        <v>1</v>
      </c>
      <c r="L39" s="501">
        <v>106</v>
      </c>
      <c r="M39" s="501"/>
      <c r="N39" s="501"/>
      <c r="O39" s="501"/>
      <c r="P39" s="504"/>
      <c r="Q39" s="459">
        <v>161</v>
      </c>
      <c r="R39" s="491">
        <f>+Q39+P39+O39+N39+M39+L39</f>
        <v>267</v>
      </c>
      <c r="S39" s="492">
        <f t="shared" si="1"/>
        <v>9.401709401709402</v>
      </c>
      <c r="T39" s="433">
        <f t="shared" si="3"/>
        <v>0</v>
      </c>
      <c r="U39" s="465"/>
      <c r="V39" s="465"/>
    </row>
    <row r="40" spans="1:22" ht="18" customHeight="1">
      <c r="A40" s="531" t="s">
        <v>495</v>
      </c>
      <c r="B40" s="532" t="s">
        <v>494</v>
      </c>
      <c r="C40" s="488">
        <f t="shared" si="13"/>
        <v>157</v>
      </c>
      <c r="D40" s="501">
        <v>144</v>
      </c>
      <c r="E40" s="501">
        <v>13</v>
      </c>
      <c r="F40" s="501"/>
      <c r="G40" s="490"/>
      <c r="H40" s="488">
        <f>I40+Q40</f>
        <v>157</v>
      </c>
      <c r="I40" s="488">
        <f>J40+K40+L40+M40+N40+O40+P40</f>
        <v>101</v>
      </c>
      <c r="J40" s="501">
        <v>9</v>
      </c>
      <c r="K40" s="501"/>
      <c r="L40" s="501">
        <v>88</v>
      </c>
      <c r="M40" s="501"/>
      <c r="N40" s="501"/>
      <c r="O40" s="501"/>
      <c r="P40" s="504">
        <v>4</v>
      </c>
      <c r="Q40" s="459">
        <v>56</v>
      </c>
      <c r="R40" s="491">
        <f>+Q40+P40+O40+N40+M40+L40</f>
        <v>148</v>
      </c>
      <c r="S40" s="492">
        <f t="shared" si="1"/>
        <v>8.91089108910891</v>
      </c>
      <c r="T40" s="433">
        <f t="shared" si="3"/>
        <v>0</v>
      </c>
      <c r="U40" s="465"/>
      <c r="V40" s="465"/>
    </row>
    <row r="41" spans="1:22" ht="18" customHeight="1">
      <c r="A41" s="529" t="s">
        <v>58</v>
      </c>
      <c r="B41" s="530" t="s">
        <v>493</v>
      </c>
      <c r="C41" s="488">
        <f t="shared" si="13"/>
        <v>450</v>
      </c>
      <c r="D41" s="488">
        <f>SUM(D42:D44)</f>
        <v>363</v>
      </c>
      <c r="E41" s="488">
        <f>SUM(E42:E44)</f>
        <v>87</v>
      </c>
      <c r="F41" s="488">
        <f>SUM(F42:F44)</f>
        <v>0</v>
      </c>
      <c r="G41" s="488">
        <f>SUM(G42:G44)</f>
        <v>0</v>
      </c>
      <c r="H41" s="488">
        <f aca="true" t="shared" si="14" ref="H41:H69">SUM(I41,Q41)</f>
        <v>450</v>
      </c>
      <c r="I41" s="488">
        <f aca="true" t="shared" si="15" ref="I41:I69">SUM(J41:P41)</f>
        <v>272</v>
      </c>
      <c r="J41" s="488">
        <f aca="true" t="shared" si="16" ref="J41:Q41">SUM(J42:J44)</f>
        <v>33</v>
      </c>
      <c r="K41" s="488">
        <f t="shared" si="16"/>
        <v>2</v>
      </c>
      <c r="L41" s="488">
        <f t="shared" si="16"/>
        <v>237</v>
      </c>
      <c r="M41" s="488">
        <f t="shared" si="16"/>
        <v>0</v>
      </c>
      <c r="N41" s="488">
        <f t="shared" si="16"/>
        <v>0</v>
      </c>
      <c r="O41" s="488">
        <f t="shared" si="16"/>
        <v>0</v>
      </c>
      <c r="P41" s="488">
        <f t="shared" si="16"/>
        <v>0</v>
      </c>
      <c r="Q41" s="488">
        <f t="shared" si="16"/>
        <v>178</v>
      </c>
      <c r="R41" s="491">
        <f aca="true" t="shared" si="17" ref="R41:R74">SUM(L41:Q41)</f>
        <v>415</v>
      </c>
      <c r="S41" s="489">
        <f t="shared" si="1"/>
        <v>12.867647058823529</v>
      </c>
      <c r="T41" s="433">
        <f t="shared" si="3"/>
        <v>0</v>
      </c>
      <c r="U41" s="465"/>
      <c r="V41" s="465"/>
    </row>
    <row r="42" spans="1:22" ht="18" customHeight="1">
      <c r="A42" s="531" t="s">
        <v>116</v>
      </c>
      <c r="B42" s="532" t="s">
        <v>492</v>
      </c>
      <c r="C42" s="488">
        <f t="shared" si="13"/>
        <v>71</v>
      </c>
      <c r="D42" s="497">
        <v>70</v>
      </c>
      <c r="E42" s="497">
        <v>1</v>
      </c>
      <c r="F42" s="497"/>
      <c r="G42" s="497"/>
      <c r="H42" s="488">
        <f>+I42+Q42</f>
        <v>71</v>
      </c>
      <c r="I42" s="488">
        <f>+J42+K42+L42+M42+N42+O42+P42</f>
        <v>29</v>
      </c>
      <c r="J42" s="497">
        <v>0</v>
      </c>
      <c r="K42" s="497">
        <v>0</v>
      </c>
      <c r="L42" s="497">
        <v>29</v>
      </c>
      <c r="M42" s="497">
        <v>0</v>
      </c>
      <c r="N42" s="497">
        <v>0</v>
      </c>
      <c r="O42" s="497">
        <v>0</v>
      </c>
      <c r="P42" s="502">
        <v>0</v>
      </c>
      <c r="Q42" s="503">
        <v>42</v>
      </c>
      <c r="R42" s="491">
        <f t="shared" si="17"/>
        <v>71</v>
      </c>
      <c r="S42" s="492">
        <f t="shared" si="1"/>
        <v>0</v>
      </c>
      <c r="T42" s="433">
        <f t="shared" si="3"/>
        <v>0</v>
      </c>
      <c r="U42" s="465"/>
      <c r="V42" s="465"/>
    </row>
    <row r="43" spans="1:22" ht="18" customHeight="1">
      <c r="A43" s="531" t="s">
        <v>117</v>
      </c>
      <c r="B43" s="532" t="s">
        <v>491</v>
      </c>
      <c r="C43" s="488">
        <f t="shared" si="13"/>
        <v>182</v>
      </c>
      <c r="D43" s="497">
        <v>120</v>
      </c>
      <c r="E43" s="497">
        <v>62</v>
      </c>
      <c r="F43" s="497"/>
      <c r="G43" s="497"/>
      <c r="H43" s="488">
        <f>+I43+Q43</f>
        <v>182</v>
      </c>
      <c r="I43" s="488">
        <f>+J43+K43+L43+M43+N43+O43+P43</f>
        <v>128</v>
      </c>
      <c r="J43" s="497">
        <v>21</v>
      </c>
      <c r="K43" s="497">
        <v>1</v>
      </c>
      <c r="L43" s="497">
        <v>106</v>
      </c>
      <c r="M43" s="497">
        <v>0</v>
      </c>
      <c r="N43" s="497">
        <v>0</v>
      </c>
      <c r="O43" s="497">
        <v>0</v>
      </c>
      <c r="P43" s="502">
        <v>0</v>
      </c>
      <c r="Q43" s="503">
        <v>54</v>
      </c>
      <c r="R43" s="491">
        <f t="shared" si="17"/>
        <v>160</v>
      </c>
      <c r="S43" s="492">
        <f t="shared" si="1"/>
        <v>17.1875</v>
      </c>
      <c r="T43" s="433">
        <f t="shared" si="3"/>
        <v>0</v>
      </c>
      <c r="U43" s="465"/>
      <c r="V43" s="465"/>
    </row>
    <row r="44" spans="1:22" ht="18" customHeight="1">
      <c r="A44" s="531" t="s">
        <v>118</v>
      </c>
      <c r="B44" s="532" t="s">
        <v>490</v>
      </c>
      <c r="C44" s="488">
        <f t="shared" si="13"/>
        <v>197</v>
      </c>
      <c r="D44" s="497">
        <v>173</v>
      </c>
      <c r="E44" s="497">
        <v>24</v>
      </c>
      <c r="F44" s="497"/>
      <c r="G44" s="497"/>
      <c r="H44" s="488">
        <f>+I44+Q44</f>
        <v>197</v>
      </c>
      <c r="I44" s="488">
        <f>+J44+K44+L44+M44+N44+O44+P44</f>
        <v>115</v>
      </c>
      <c r="J44" s="497">
        <v>12</v>
      </c>
      <c r="K44" s="497">
        <v>1</v>
      </c>
      <c r="L44" s="497">
        <v>102</v>
      </c>
      <c r="M44" s="497">
        <v>0</v>
      </c>
      <c r="N44" s="497">
        <v>0</v>
      </c>
      <c r="O44" s="497">
        <v>0</v>
      </c>
      <c r="P44" s="502">
        <v>0</v>
      </c>
      <c r="Q44" s="503">
        <v>82</v>
      </c>
      <c r="R44" s="491">
        <f t="shared" si="17"/>
        <v>184</v>
      </c>
      <c r="S44" s="492">
        <f t="shared" si="1"/>
        <v>11.304347826086957</v>
      </c>
      <c r="T44" s="433">
        <f t="shared" si="3"/>
        <v>0</v>
      </c>
      <c r="U44" s="465"/>
      <c r="V44" s="465"/>
    </row>
    <row r="45" spans="1:22" ht="18" customHeight="1">
      <c r="A45" s="529" t="s">
        <v>59</v>
      </c>
      <c r="B45" s="530" t="s">
        <v>489</v>
      </c>
      <c r="C45" s="488">
        <f t="shared" si="13"/>
        <v>514</v>
      </c>
      <c r="D45" s="488">
        <f>SUM(D46:D50)</f>
        <v>410</v>
      </c>
      <c r="E45" s="488">
        <f>SUM(E46:E50)</f>
        <v>104</v>
      </c>
      <c r="F45" s="488">
        <f>SUM(F46:F50)</f>
        <v>0</v>
      </c>
      <c r="G45" s="488">
        <f aca="true" t="shared" si="18" ref="G45:R45">SUM(G46:G50)</f>
        <v>0</v>
      </c>
      <c r="H45" s="488">
        <f t="shared" si="18"/>
        <v>514</v>
      </c>
      <c r="I45" s="488">
        <f t="shared" si="18"/>
        <v>301</v>
      </c>
      <c r="J45" s="488">
        <f t="shared" si="18"/>
        <v>67</v>
      </c>
      <c r="K45" s="488">
        <f t="shared" si="18"/>
        <v>2</v>
      </c>
      <c r="L45" s="488">
        <f t="shared" si="18"/>
        <v>226</v>
      </c>
      <c r="M45" s="488">
        <f t="shared" si="18"/>
        <v>6</v>
      </c>
      <c r="N45" s="488">
        <f t="shared" si="18"/>
        <v>0</v>
      </c>
      <c r="O45" s="488">
        <f t="shared" si="18"/>
        <v>0</v>
      </c>
      <c r="P45" s="488">
        <f t="shared" si="18"/>
        <v>0</v>
      </c>
      <c r="Q45" s="488">
        <f t="shared" si="18"/>
        <v>213</v>
      </c>
      <c r="R45" s="488">
        <f t="shared" si="18"/>
        <v>445</v>
      </c>
      <c r="S45" s="489">
        <f t="shared" si="1"/>
        <v>22.92358803986711</v>
      </c>
      <c r="T45" s="433">
        <f t="shared" si="3"/>
        <v>0</v>
      </c>
      <c r="U45" s="465"/>
      <c r="V45" s="465"/>
    </row>
    <row r="46" spans="1:22" ht="18" customHeight="1">
      <c r="A46" s="531" t="s">
        <v>119</v>
      </c>
      <c r="B46" s="534" t="s">
        <v>488</v>
      </c>
      <c r="C46" s="488">
        <f t="shared" si="13"/>
        <v>71</v>
      </c>
      <c r="D46" s="493">
        <v>33</v>
      </c>
      <c r="E46" s="494">
        <v>38</v>
      </c>
      <c r="F46" s="494"/>
      <c r="G46" s="495"/>
      <c r="H46" s="488">
        <f>+I46+Q46</f>
        <v>71</v>
      </c>
      <c r="I46" s="488">
        <f>+J46+K46+L46+M46+N46+O46+P46</f>
        <v>47</v>
      </c>
      <c r="J46" s="490">
        <v>26</v>
      </c>
      <c r="K46" s="490">
        <v>0</v>
      </c>
      <c r="L46" s="490">
        <v>21</v>
      </c>
      <c r="M46" s="497">
        <v>0</v>
      </c>
      <c r="N46" s="497">
        <v>0</v>
      </c>
      <c r="O46" s="497">
        <v>0</v>
      </c>
      <c r="P46" s="497">
        <v>0</v>
      </c>
      <c r="Q46" s="494">
        <v>24</v>
      </c>
      <c r="R46" s="491">
        <f t="shared" si="17"/>
        <v>45</v>
      </c>
      <c r="S46" s="492">
        <f t="shared" si="1"/>
        <v>55.319148936170215</v>
      </c>
      <c r="T46" s="433">
        <f t="shared" si="3"/>
        <v>0</v>
      </c>
      <c r="U46" s="465"/>
      <c r="V46" s="465"/>
    </row>
    <row r="47" spans="1:22" ht="18" customHeight="1">
      <c r="A47" s="531" t="s">
        <v>120</v>
      </c>
      <c r="B47" s="534" t="s">
        <v>503</v>
      </c>
      <c r="C47" s="488">
        <f t="shared" si="13"/>
        <v>78</v>
      </c>
      <c r="D47" s="493">
        <v>64</v>
      </c>
      <c r="E47" s="494">
        <v>14</v>
      </c>
      <c r="F47" s="494"/>
      <c r="G47" s="495"/>
      <c r="H47" s="488">
        <f>+I47+Q47</f>
        <v>78</v>
      </c>
      <c r="I47" s="488">
        <f>+J47+K47+L47+M47+N47+O47+P47</f>
        <v>33</v>
      </c>
      <c r="J47" s="494">
        <v>8</v>
      </c>
      <c r="K47" s="494"/>
      <c r="L47" s="494">
        <v>25</v>
      </c>
      <c r="M47" s="494"/>
      <c r="N47" s="494"/>
      <c r="O47" s="497">
        <v>0</v>
      </c>
      <c r="P47" s="497">
        <v>0</v>
      </c>
      <c r="Q47" s="494">
        <v>45</v>
      </c>
      <c r="R47" s="491">
        <f t="shared" si="17"/>
        <v>70</v>
      </c>
      <c r="S47" s="492">
        <f t="shared" si="1"/>
        <v>24.242424242424242</v>
      </c>
      <c r="T47" s="433">
        <f t="shared" si="3"/>
        <v>0</v>
      </c>
      <c r="U47" s="465"/>
      <c r="V47" s="465"/>
    </row>
    <row r="48" spans="1:22" ht="18" customHeight="1">
      <c r="A48" s="531" t="s">
        <v>121</v>
      </c>
      <c r="B48" s="536" t="s">
        <v>487</v>
      </c>
      <c r="C48" s="488">
        <f t="shared" si="13"/>
        <v>135</v>
      </c>
      <c r="D48" s="493">
        <v>116</v>
      </c>
      <c r="E48" s="494">
        <v>19</v>
      </c>
      <c r="F48" s="495"/>
      <c r="G48" s="495"/>
      <c r="H48" s="488">
        <f>+I48+Q48</f>
        <v>135</v>
      </c>
      <c r="I48" s="488">
        <f>+J48+K48+L48+M48+N48+O48+P48</f>
        <v>60</v>
      </c>
      <c r="J48" s="513">
        <v>4</v>
      </c>
      <c r="K48" s="494"/>
      <c r="L48" s="513">
        <v>56</v>
      </c>
      <c r="M48" s="497">
        <v>0</v>
      </c>
      <c r="N48" s="497"/>
      <c r="O48" s="497">
        <v>0</v>
      </c>
      <c r="P48" s="497">
        <v>0</v>
      </c>
      <c r="Q48" s="494">
        <v>75</v>
      </c>
      <c r="R48" s="491">
        <f t="shared" si="17"/>
        <v>131</v>
      </c>
      <c r="S48" s="492">
        <f t="shared" si="1"/>
        <v>6.666666666666667</v>
      </c>
      <c r="T48" s="433">
        <f t="shared" si="3"/>
        <v>0</v>
      </c>
      <c r="U48" s="465"/>
      <c r="V48" s="465"/>
    </row>
    <row r="49" spans="1:22" ht="18" customHeight="1">
      <c r="A49" s="531" t="s">
        <v>486</v>
      </c>
      <c r="B49" s="535" t="s">
        <v>485</v>
      </c>
      <c r="C49" s="488">
        <f t="shared" si="13"/>
        <v>79</v>
      </c>
      <c r="D49" s="493">
        <v>60</v>
      </c>
      <c r="E49" s="494">
        <v>19</v>
      </c>
      <c r="F49" s="495"/>
      <c r="G49" s="495"/>
      <c r="H49" s="488">
        <f>+I49+Q49</f>
        <v>79</v>
      </c>
      <c r="I49" s="488">
        <f>+J49+K49+L49+M49+N49+O49+P49</f>
        <v>56</v>
      </c>
      <c r="J49" s="494">
        <v>14</v>
      </c>
      <c r="K49" s="494">
        <v>2</v>
      </c>
      <c r="L49" s="494">
        <v>40</v>
      </c>
      <c r="M49" s="494"/>
      <c r="N49" s="497">
        <v>0</v>
      </c>
      <c r="O49" s="497">
        <v>0</v>
      </c>
      <c r="P49" s="497">
        <v>0</v>
      </c>
      <c r="Q49" s="494">
        <v>23</v>
      </c>
      <c r="R49" s="491">
        <f t="shared" si="17"/>
        <v>63</v>
      </c>
      <c r="S49" s="492">
        <f t="shared" si="1"/>
        <v>28.57142857142857</v>
      </c>
      <c r="T49" s="433">
        <f t="shared" si="3"/>
        <v>0</v>
      </c>
      <c r="U49" s="465"/>
      <c r="V49" s="465"/>
    </row>
    <row r="50" spans="1:22" ht="18" customHeight="1">
      <c r="A50" s="531" t="s">
        <v>550</v>
      </c>
      <c r="B50" s="535" t="s">
        <v>546</v>
      </c>
      <c r="C50" s="488">
        <f t="shared" si="13"/>
        <v>151</v>
      </c>
      <c r="D50" s="493">
        <v>137</v>
      </c>
      <c r="E50" s="494">
        <v>14</v>
      </c>
      <c r="F50" s="495"/>
      <c r="G50" s="495"/>
      <c r="H50" s="488">
        <f>+I50+Q50</f>
        <v>151</v>
      </c>
      <c r="I50" s="488">
        <f>+J50+K50+L50+M50+N50+O50+P50</f>
        <v>105</v>
      </c>
      <c r="J50" s="494">
        <v>15</v>
      </c>
      <c r="K50" s="494"/>
      <c r="L50" s="494">
        <v>84</v>
      </c>
      <c r="M50" s="494">
        <v>6</v>
      </c>
      <c r="N50" s="497"/>
      <c r="O50" s="497"/>
      <c r="P50" s="497"/>
      <c r="Q50" s="494">
        <v>46</v>
      </c>
      <c r="R50" s="491">
        <f t="shared" si="17"/>
        <v>136</v>
      </c>
      <c r="S50" s="492">
        <f t="shared" si="1"/>
        <v>14.285714285714285</v>
      </c>
      <c r="T50" s="433">
        <f t="shared" si="3"/>
        <v>0</v>
      </c>
      <c r="U50" s="465"/>
      <c r="V50" s="465"/>
    </row>
    <row r="51" spans="1:22" ht="18" customHeight="1">
      <c r="A51" s="529" t="s">
        <v>60</v>
      </c>
      <c r="B51" s="530" t="s">
        <v>484</v>
      </c>
      <c r="C51" s="488">
        <f t="shared" si="13"/>
        <v>1182</v>
      </c>
      <c r="D51" s="488">
        <f>SUM(D52:D57)</f>
        <v>1125</v>
      </c>
      <c r="E51" s="488">
        <f>SUM(E52:E57)</f>
        <v>57</v>
      </c>
      <c r="F51" s="488">
        <f>SUM(F52:F57)</f>
        <v>0</v>
      </c>
      <c r="G51" s="488">
        <f>SUM(G52:G57)</f>
        <v>0</v>
      </c>
      <c r="H51" s="488">
        <f t="shared" si="14"/>
        <v>1182</v>
      </c>
      <c r="I51" s="488">
        <f t="shared" si="15"/>
        <v>385</v>
      </c>
      <c r="J51" s="488">
        <f aca="true" t="shared" si="19" ref="J51:Q51">SUM(J52:J57)</f>
        <v>32</v>
      </c>
      <c r="K51" s="488">
        <f t="shared" si="19"/>
        <v>0</v>
      </c>
      <c r="L51" s="488">
        <f t="shared" si="19"/>
        <v>353</v>
      </c>
      <c r="M51" s="488">
        <f t="shared" si="19"/>
        <v>0</v>
      </c>
      <c r="N51" s="488">
        <f t="shared" si="19"/>
        <v>0</v>
      </c>
      <c r="O51" s="488">
        <f t="shared" si="19"/>
        <v>0</v>
      </c>
      <c r="P51" s="488">
        <f t="shared" si="19"/>
        <v>0</v>
      </c>
      <c r="Q51" s="488">
        <f t="shared" si="19"/>
        <v>797</v>
      </c>
      <c r="R51" s="491">
        <f t="shared" si="17"/>
        <v>1150</v>
      </c>
      <c r="S51" s="489">
        <f t="shared" si="1"/>
        <v>8.311688311688311</v>
      </c>
      <c r="T51" s="433">
        <f t="shared" si="3"/>
        <v>0</v>
      </c>
      <c r="U51" s="465"/>
      <c r="V51" s="465"/>
    </row>
    <row r="52" spans="1:22" ht="18" customHeight="1">
      <c r="A52" s="531" t="s">
        <v>483</v>
      </c>
      <c r="B52" s="434" t="s">
        <v>516</v>
      </c>
      <c r="C52" s="488">
        <f t="shared" si="13"/>
        <v>68</v>
      </c>
      <c r="D52" s="501">
        <v>58</v>
      </c>
      <c r="E52" s="501">
        <v>10</v>
      </c>
      <c r="F52" s="501">
        <v>0</v>
      </c>
      <c r="G52" s="490"/>
      <c r="H52" s="488">
        <f t="shared" si="14"/>
        <v>68</v>
      </c>
      <c r="I52" s="488">
        <f t="shared" si="15"/>
        <v>21</v>
      </c>
      <c r="J52" s="501">
        <v>4</v>
      </c>
      <c r="K52" s="501"/>
      <c r="L52" s="501">
        <v>17</v>
      </c>
      <c r="M52" s="501"/>
      <c r="N52" s="501"/>
      <c r="O52" s="501"/>
      <c r="P52" s="504"/>
      <c r="Q52" s="459">
        <v>47</v>
      </c>
      <c r="R52" s="491">
        <f t="shared" si="17"/>
        <v>64</v>
      </c>
      <c r="S52" s="492">
        <f t="shared" si="1"/>
        <v>19.047619047619047</v>
      </c>
      <c r="T52" s="433">
        <f t="shared" si="3"/>
        <v>0</v>
      </c>
      <c r="U52" s="465"/>
      <c r="V52" s="465"/>
    </row>
    <row r="53" spans="1:22" ht="18" customHeight="1">
      <c r="A53" s="531" t="s">
        <v>482</v>
      </c>
      <c r="B53" s="434" t="s">
        <v>481</v>
      </c>
      <c r="C53" s="488">
        <f t="shared" si="13"/>
        <v>401</v>
      </c>
      <c r="D53" s="501">
        <v>390</v>
      </c>
      <c r="E53" s="501">
        <v>11</v>
      </c>
      <c r="F53" s="501">
        <v>0</v>
      </c>
      <c r="G53" s="490"/>
      <c r="H53" s="488">
        <f t="shared" si="14"/>
        <v>401</v>
      </c>
      <c r="I53" s="488">
        <f t="shared" si="15"/>
        <v>108</v>
      </c>
      <c r="J53" s="501">
        <v>8</v>
      </c>
      <c r="K53" s="501"/>
      <c r="L53" s="501">
        <v>100</v>
      </c>
      <c r="M53" s="501"/>
      <c r="N53" s="501"/>
      <c r="O53" s="501"/>
      <c r="P53" s="504"/>
      <c r="Q53" s="459">
        <v>293</v>
      </c>
      <c r="R53" s="491">
        <f t="shared" si="17"/>
        <v>393</v>
      </c>
      <c r="S53" s="492">
        <f t="shared" si="1"/>
        <v>7.4074074074074066</v>
      </c>
      <c r="T53" s="433">
        <f t="shared" si="3"/>
        <v>0</v>
      </c>
      <c r="U53" s="465"/>
      <c r="V53" s="465"/>
    </row>
    <row r="54" spans="1:22" ht="18" customHeight="1">
      <c r="A54" s="531" t="s">
        <v>480</v>
      </c>
      <c r="B54" s="434" t="s">
        <v>479</v>
      </c>
      <c r="C54" s="488">
        <f t="shared" si="13"/>
        <v>334</v>
      </c>
      <c r="D54" s="501">
        <v>317</v>
      </c>
      <c r="E54" s="501">
        <v>17</v>
      </c>
      <c r="F54" s="501"/>
      <c r="G54" s="490"/>
      <c r="H54" s="488">
        <f t="shared" si="14"/>
        <v>334</v>
      </c>
      <c r="I54" s="488">
        <f t="shared" si="15"/>
        <v>149</v>
      </c>
      <c r="J54" s="501">
        <v>12</v>
      </c>
      <c r="K54" s="501"/>
      <c r="L54" s="501">
        <v>137</v>
      </c>
      <c r="M54" s="501"/>
      <c r="N54" s="501"/>
      <c r="O54" s="501"/>
      <c r="P54" s="504"/>
      <c r="Q54" s="459">
        <v>185</v>
      </c>
      <c r="R54" s="491">
        <f t="shared" si="17"/>
        <v>322</v>
      </c>
      <c r="S54" s="492">
        <f t="shared" si="1"/>
        <v>8.053691275167784</v>
      </c>
      <c r="T54" s="433">
        <f t="shared" si="3"/>
        <v>0</v>
      </c>
      <c r="U54" s="465"/>
      <c r="V54" s="465"/>
    </row>
    <row r="55" spans="1:22" ht="18" customHeight="1">
      <c r="A55" s="531" t="s">
        <v>478</v>
      </c>
      <c r="B55" s="434" t="s">
        <v>477</v>
      </c>
      <c r="C55" s="488">
        <f t="shared" si="13"/>
        <v>205</v>
      </c>
      <c r="D55" s="501">
        <v>199</v>
      </c>
      <c r="E55" s="501">
        <v>6</v>
      </c>
      <c r="F55" s="501">
        <v>0</v>
      </c>
      <c r="G55" s="490"/>
      <c r="H55" s="488">
        <f t="shared" si="14"/>
        <v>205</v>
      </c>
      <c r="I55" s="488">
        <f t="shared" si="15"/>
        <v>50</v>
      </c>
      <c r="J55" s="501">
        <v>2</v>
      </c>
      <c r="K55" s="501"/>
      <c r="L55" s="501">
        <v>48</v>
      </c>
      <c r="M55" s="501"/>
      <c r="N55" s="501"/>
      <c r="O55" s="501"/>
      <c r="P55" s="504"/>
      <c r="Q55" s="459">
        <v>155</v>
      </c>
      <c r="R55" s="491">
        <f t="shared" si="17"/>
        <v>203</v>
      </c>
      <c r="S55" s="492">
        <f t="shared" si="1"/>
        <v>4</v>
      </c>
      <c r="T55" s="433">
        <f t="shared" si="3"/>
        <v>0</v>
      </c>
      <c r="U55" s="465"/>
      <c r="V55" s="465"/>
    </row>
    <row r="56" spans="1:22" ht="18" customHeight="1">
      <c r="A56" s="531" t="s">
        <v>476</v>
      </c>
      <c r="B56" s="434" t="s">
        <v>541</v>
      </c>
      <c r="C56" s="488">
        <f t="shared" si="13"/>
        <v>117</v>
      </c>
      <c r="D56" s="501">
        <v>110</v>
      </c>
      <c r="E56" s="501">
        <v>7</v>
      </c>
      <c r="F56" s="501">
        <v>0</v>
      </c>
      <c r="G56" s="490"/>
      <c r="H56" s="488">
        <f t="shared" si="14"/>
        <v>117</v>
      </c>
      <c r="I56" s="488">
        <f t="shared" si="15"/>
        <v>35</v>
      </c>
      <c r="J56" s="501">
        <v>6</v>
      </c>
      <c r="K56" s="501"/>
      <c r="L56" s="501">
        <v>29</v>
      </c>
      <c r="M56" s="501"/>
      <c r="N56" s="501"/>
      <c r="O56" s="501"/>
      <c r="P56" s="504"/>
      <c r="Q56" s="459">
        <v>82</v>
      </c>
      <c r="R56" s="491">
        <f t="shared" si="17"/>
        <v>111</v>
      </c>
      <c r="S56" s="492">
        <f t="shared" si="1"/>
        <v>17.142857142857142</v>
      </c>
      <c r="T56" s="433">
        <f t="shared" si="3"/>
        <v>0</v>
      </c>
      <c r="U56" s="465"/>
      <c r="V56" s="465"/>
    </row>
    <row r="57" spans="1:22" ht="18" customHeight="1">
      <c r="A57" s="531" t="s">
        <v>548</v>
      </c>
      <c r="B57" s="543" t="s">
        <v>547</v>
      </c>
      <c r="C57" s="488">
        <f t="shared" si="13"/>
        <v>57</v>
      </c>
      <c r="D57" s="501">
        <v>51</v>
      </c>
      <c r="E57" s="501">
        <v>6</v>
      </c>
      <c r="F57" s="486"/>
      <c r="G57" s="490"/>
      <c r="H57" s="488">
        <f t="shared" si="14"/>
        <v>57</v>
      </c>
      <c r="I57" s="488">
        <f t="shared" si="15"/>
        <v>22</v>
      </c>
      <c r="J57" s="501">
        <v>0</v>
      </c>
      <c r="K57" s="514"/>
      <c r="L57" s="514">
        <v>22</v>
      </c>
      <c r="M57" s="486"/>
      <c r="N57" s="486"/>
      <c r="O57" s="486"/>
      <c r="P57" s="486"/>
      <c r="Q57" s="514">
        <v>35</v>
      </c>
      <c r="R57" s="491">
        <f t="shared" si="17"/>
        <v>57</v>
      </c>
      <c r="S57" s="492">
        <f t="shared" si="1"/>
        <v>0</v>
      </c>
      <c r="T57" s="433">
        <f t="shared" si="3"/>
        <v>0</v>
      </c>
      <c r="U57" s="465"/>
      <c r="V57" s="465"/>
    </row>
    <row r="58" spans="1:22" ht="18" customHeight="1">
      <c r="A58" s="529" t="s">
        <v>61</v>
      </c>
      <c r="B58" s="530" t="s">
        <v>475</v>
      </c>
      <c r="C58" s="488">
        <f t="shared" si="13"/>
        <v>994</v>
      </c>
      <c r="D58" s="488">
        <f>SUM(D59:D63)</f>
        <v>940</v>
      </c>
      <c r="E58" s="488">
        <f>SUM(E59:E63)</f>
        <v>54</v>
      </c>
      <c r="F58" s="488">
        <f>SUM(F59:F63)</f>
        <v>0</v>
      </c>
      <c r="G58" s="488">
        <f>SUM(G59:G63)</f>
        <v>0</v>
      </c>
      <c r="H58" s="488">
        <f t="shared" si="14"/>
        <v>994</v>
      </c>
      <c r="I58" s="488">
        <f t="shared" si="15"/>
        <v>471</v>
      </c>
      <c r="J58" s="488">
        <f aca="true" t="shared" si="20" ref="J58:Q58">SUM(J59:J63)</f>
        <v>16</v>
      </c>
      <c r="K58" s="488">
        <f t="shared" si="20"/>
        <v>4</v>
      </c>
      <c r="L58" s="488">
        <f t="shared" si="20"/>
        <v>432</v>
      </c>
      <c r="M58" s="488">
        <f t="shared" si="20"/>
        <v>1</v>
      </c>
      <c r="N58" s="488">
        <f t="shared" si="20"/>
        <v>0</v>
      </c>
      <c r="O58" s="488">
        <f t="shared" si="20"/>
        <v>0</v>
      </c>
      <c r="P58" s="488">
        <f t="shared" si="20"/>
        <v>18</v>
      </c>
      <c r="Q58" s="488">
        <f t="shared" si="20"/>
        <v>523</v>
      </c>
      <c r="R58" s="491">
        <f t="shared" si="17"/>
        <v>974</v>
      </c>
      <c r="S58" s="489">
        <f t="shared" si="1"/>
        <v>4.246284501061571</v>
      </c>
      <c r="T58" s="433">
        <f t="shared" si="3"/>
        <v>0</v>
      </c>
      <c r="U58" s="465"/>
      <c r="V58" s="465"/>
    </row>
    <row r="59" spans="1:22" ht="18" customHeight="1">
      <c r="A59" s="531" t="s">
        <v>474</v>
      </c>
      <c r="B59" s="532" t="s">
        <v>473</v>
      </c>
      <c r="C59" s="488">
        <f t="shared" si="13"/>
        <v>102</v>
      </c>
      <c r="D59" s="490">
        <v>94</v>
      </c>
      <c r="E59" s="490">
        <v>8</v>
      </c>
      <c r="F59" s="490"/>
      <c r="G59" s="490"/>
      <c r="H59" s="488">
        <f t="shared" si="14"/>
        <v>102</v>
      </c>
      <c r="I59" s="488">
        <f t="shared" si="15"/>
        <v>42</v>
      </c>
      <c r="J59" s="490">
        <v>0</v>
      </c>
      <c r="K59" s="490">
        <v>0</v>
      </c>
      <c r="L59" s="490">
        <v>42</v>
      </c>
      <c r="M59" s="490"/>
      <c r="N59" s="490"/>
      <c r="O59" s="490"/>
      <c r="P59" s="490"/>
      <c r="Q59" s="490">
        <v>60</v>
      </c>
      <c r="R59" s="491">
        <f t="shared" si="17"/>
        <v>102</v>
      </c>
      <c r="S59" s="492">
        <f t="shared" si="1"/>
        <v>0</v>
      </c>
      <c r="T59" s="433">
        <f t="shared" si="3"/>
        <v>0</v>
      </c>
      <c r="U59" s="465"/>
      <c r="V59" s="465"/>
    </row>
    <row r="60" spans="1:22" ht="18" customHeight="1">
      <c r="A60" s="531" t="s">
        <v>472</v>
      </c>
      <c r="B60" s="532" t="s">
        <v>471</v>
      </c>
      <c r="C60" s="488">
        <f t="shared" si="13"/>
        <v>362</v>
      </c>
      <c r="D60" s="490">
        <v>354</v>
      </c>
      <c r="E60" s="490">
        <v>8</v>
      </c>
      <c r="F60" s="490"/>
      <c r="G60" s="490"/>
      <c r="H60" s="488">
        <f t="shared" si="14"/>
        <v>362</v>
      </c>
      <c r="I60" s="488">
        <f t="shared" si="15"/>
        <v>156</v>
      </c>
      <c r="J60" s="490">
        <v>2</v>
      </c>
      <c r="K60" s="490">
        <v>1</v>
      </c>
      <c r="L60" s="490">
        <v>153</v>
      </c>
      <c r="M60" s="490"/>
      <c r="N60" s="490"/>
      <c r="O60" s="490"/>
      <c r="P60" s="490"/>
      <c r="Q60" s="490">
        <v>206</v>
      </c>
      <c r="R60" s="491">
        <f t="shared" si="17"/>
        <v>359</v>
      </c>
      <c r="S60" s="492">
        <f t="shared" si="1"/>
        <v>1.9230769230769231</v>
      </c>
      <c r="T60" s="433">
        <f t="shared" si="3"/>
        <v>0</v>
      </c>
      <c r="U60" s="465"/>
      <c r="V60" s="465"/>
    </row>
    <row r="61" spans="1:22" ht="18" customHeight="1">
      <c r="A61" s="531" t="s">
        <v>470</v>
      </c>
      <c r="B61" s="532" t="s">
        <v>469</v>
      </c>
      <c r="C61" s="488">
        <f t="shared" si="13"/>
        <v>82</v>
      </c>
      <c r="D61" s="490">
        <v>65</v>
      </c>
      <c r="E61" s="490">
        <v>17</v>
      </c>
      <c r="F61" s="490"/>
      <c r="G61" s="490"/>
      <c r="H61" s="488">
        <f t="shared" si="14"/>
        <v>82</v>
      </c>
      <c r="I61" s="488">
        <f t="shared" si="15"/>
        <v>31</v>
      </c>
      <c r="J61" s="490">
        <v>9</v>
      </c>
      <c r="K61" s="490">
        <v>1</v>
      </c>
      <c r="L61" s="490">
        <v>20</v>
      </c>
      <c r="M61" s="490">
        <v>1</v>
      </c>
      <c r="N61" s="490"/>
      <c r="O61" s="490"/>
      <c r="P61" s="490"/>
      <c r="Q61" s="490">
        <v>51</v>
      </c>
      <c r="R61" s="491">
        <f t="shared" si="17"/>
        <v>72</v>
      </c>
      <c r="S61" s="492">
        <f t="shared" si="1"/>
        <v>32.25806451612903</v>
      </c>
      <c r="T61" s="433">
        <f t="shared" si="3"/>
        <v>0</v>
      </c>
      <c r="U61" s="465"/>
      <c r="V61" s="465"/>
    </row>
    <row r="62" spans="1:22" ht="18" customHeight="1">
      <c r="A62" s="531" t="s">
        <v>468</v>
      </c>
      <c r="B62" s="532" t="s">
        <v>467</v>
      </c>
      <c r="C62" s="488">
        <f t="shared" si="13"/>
        <v>310</v>
      </c>
      <c r="D62" s="490">
        <v>302</v>
      </c>
      <c r="E62" s="490">
        <v>8</v>
      </c>
      <c r="F62" s="490"/>
      <c r="G62" s="490"/>
      <c r="H62" s="488">
        <f t="shared" si="14"/>
        <v>310</v>
      </c>
      <c r="I62" s="488">
        <f t="shared" si="15"/>
        <v>160</v>
      </c>
      <c r="J62" s="490">
        <v>4</v>
      </c>
      <c r="K62" s="490"/>
      <c r="L62" s="490">
        <v>151</v>
      </c>
      <c r="M62" s="490"/>
      <c r="N62" s="490"/>
      <c r="O62" s="490"/>
      <c r="P62" s="490">
        <v>5</v>
      </c>
      <c r="Q62" s="490">
        <v>150</v>
      </c>
      <c r="R62" s="491">
        <f t="shared" si="17"/>
        <v>306</v>
      </c>
      <c r="S62" s="492">
        <f t="shared" si="1"/>
        <v>2.5</v>
      </c>
      <c r="T62" s="433">
        <f t="shared" si="3"/>
        <v>0</v>
      </c>
      <c r="U62" s="465"/>
      <c r="V62" s="465"/>
    </row>
    <row r="63" spans="1:22" ht="18" customHeight="1">
      <c r="A63" s="531" t="s">
        <v>466</v>
      </c>
      <c r="B63" s="532" t="s">
        <v>465</v>
      </c>
      <c r="C63" s="488">
        <f t="shared" si="13"/>
        <v>138</v>
      </c>
      <c r="D63" s="490">
        <v>125</v>
      </c>
      <c r="E63" s="490">
        <v>13</v>
      </c>
      <c r="F63" s="490"/>
      <c r="G63" s="490"/>
      <c r="H63" s="488">
        <f t="shared" si="14"/>
        <v>138</v>
      </c>
      <c r="I63" s="488">
        <f t="shared" si="15"/>
        <v>82</v>
      </c>
      <c r="J63" s="490">
        <v>1</v>
      </c>
      <c r="K63" s="490">
        <v>2</v>
      </c>
      <c r="L63" s="490">
        <v>66</v>
      </c>
      <c r="M63" s="490"/>
      <c r="N63" s="490"/>
      <c r="O63" s="490"/>
      <c r="P63" s="490">
        <v>13</v>
      </c>
      <c r="Q63" s="490">
        <v>56</v>
      </c>
      <c r="R63" s="491">
        <f t="shared" si="17"/>
        <v>135</v>
      </c>
      <c r="S63" s="492">
        <f t="shared" si="1"/>
        <v>3.6585365853658534</v>
      </c>
      <c r="T63" s="433">
        <f t="shared" si="3"/>
        <v>0</v>
      </c>
      <c r="U63" s="465"/>
      <c r="V63" s="465"/>
    </row>
    <row r="64" spans="1:22" ht="18" customHeight="1">
      <c r="A64" s="529" t="s">
        <v>62</v>
      </c>
      <c r="B64" s="530" t="s">
        <v>464</v>
      </c>
      <c r="C64" s="488">
        <f t="shared" si="13"/>
        <v>1327</v>
      </c>
      <c r="D64" s="488">
        <f>SUM(D65:D69)</f>
        <v>1145</v>
      </c>
      <c r="E64" s="488">
        <f>SUM(E65:E69)</f>
        <v>182</v>
      </c>
      <c r="F64" s="488">
        <f>SUM(F65:F69)</f>
        <v>0</v>
      </c>
      <c r="G64" s="488">
        <f>SUM(G65:G69)</f>
        <v>0</v>
      </c>
      <c r="H64" s="488">
        <f t="shared" si="14"/>
        <v>1327</v>
      </c>
      <c r="I64" s="488">
        <f t="shared" si="15"/>
        <v>643</v>
      </c>
      <c r="J64" s="488">
        <f aca="true" t="shared" si="21" ref="J64:P64">+J65+J66+J67+J68+J69</f>
        <v>59</v>
      </c>
      <c r="K64" s="488">
        <f t="shared" si="21"/>
        <v>2</v>
      </c>
      <c r="L64" s="488">
        <f t="shared" si="21"/>
        <v>581</v>
      </c>
      <c r="M64" s="488">
        <f t="shared" si="21"/>
        <v>0</v>
      </c>
      <c r="N64" s="488">
        <f t="shared" si="21"/>
        <v>1</v>
      </c>
      <c r="O64" s="488">
        <f t="shared" si="21"/>
        <v>0</v>
      </c>
      <c r="P64" s="488">
        <f t="shared" si="21"/>
        <v>0</v>
      </c>
      <c r="Q64" s="488">
        <f>SUM(Q65:Q69)</f>
        <v>684</v>
      </c>
      <c r="R64" s="491">
        <f t="shared" si="17"/>
        <v>1266</v>
      </c>
      <c r="S64" s="489">
        <f t="shared" si="1"/>
        <v>9.486780715396579</v>
      </c>
      <c r="T64" s="433">
        <f t="shared" si="3"/>
        <v>0</v>
      </c>
      <c r="U64" s="465"/>
      <c r="V64" s="465"/>
    </row>
    <row r="65" spans="1:22" ht="18" customHeight="1">
      <c r="A65" s="531" t="s">
        <v>463</v>
      </c>
      <c r="B65" s="537" t="s">
        <v>462</v>
      </c>
      <c r="C65" s="488">
        <f t="shared" si="13"/>
        <v>611</v>
      </c>
      <c r="D65" s="542">
        <v>565</v>
      </c>
      <c r="E65" s="542">
        <v>46</v>
      </c>
      <c r="F65" s="505"/>
      <c r="G65" s="499"/>
      <c r="H65" s="488">
        <f t="shared" si="14"/>
        <v>611</v>
      </c>
      <c r="I65" s="488">
        <f t="shared" si="15"/>
        <v>236</v>
      </c>
      <c r="J65" s="542">
        <v>20</v>
      </c>
      <c r="K65" s="542">
        <v>1</v>
      </c>
      <c r="L65" s="542">
        <v>215</v>
      </c>
      <c r="M65" s="542"/>
      <c r="N65" s="542"/>
      <c r="O65" s="542"/>
      <c r="P65" s="542"/>
      <c r="Q65" s="542">
        <v>375</v>
      </c>
      <c r="R65" s="491">
        <f t="shared" si="17"/>
        <v>590</v>
      </c>
      <c r="S65" s="492">
        <f t="shared" si="1"/>
        <v>8.898305084745763</v>
      </c>
      <c r="T65" s="433">
        <f t="shared" si="3"/>
        <v>0</v>
      </c>
      <c r="U65" s="465"/>
      <c r="V65" s="465"/>
    </row>
    <row r="66" spans="1:22" ht="18" customHeight="1">
      <c r="A66" s="531" t="s">
        <v>461</v>
      </c>
      <c r="B66" s="537" t="s">
        <v>460</v>
      </c>
      <c r="C66" s="488">
        <f t="shared" si="13"/>
        <v>237</v>
      </c>
      <c r="D66" s="542">
        <f>69+129</f>
        <v>198</v>
      </c>
      <c r="E66" s="542">
        <v>39</v>
      </c>
      <c r="F66" s="506"/>
      <c r="G66" s="499"/>
      <c r="H66" s="488">
        <f t="shared" si="14"/>
        <v>237</v>
      </c>
      <c r="I66" s="488">
        <f t="shared" si="15"/>
        <v>124</v>
      </c>
      <c r="J66" s="542">
        <v>9</v>
      </c>
      <c r="K66" s="542">
        <v>1</v>
      </c>
      <c r="L66" s="542">
        <v>114</v>
      </c>
      <c r="M66" s="542"/>
      <c r="N66" s="542"/>
      <c r="O66" s="542"/>
      <c r="P66" s="542"/>
      <c r="Q66" s="542">
        <v>113</v>
      </c>
      <c r="R66" s="491">
        <f t="shared" si="17"/>
        <v>227</v>
      </c>
      <c r="S66" s="492">
        <f t="shared" si="1"/>
        <v>8.064516129032258</v>
      </c>
      <c r="T66" s="433">
        <f t="shared" si="3"/>
        <v>0</v>
      </c>
      <c r="U66" s="465"/>
      <c r="V66" s="465"/>
    </row>
    <row r="67" spans="1:22" ht="18" customHeight="1">
      <c r="A67" s="531" t="s">
        <v>459</v>
      </c>
      <c r="B67" s="537" t="s">
        <v>458</v>
      </c>
      <c r="C67" s="488">
        <f t="shared" si="13"/>
        <v>285</v>
      </c>
      <c r="D67" s="542">
        <v>240</v>
      </c>
      <c r="E67" s="542">
        <v>45</v>
      </c>
      <c r="F67" s="505"/>
      <c r="G67" s="499"/>
      <c r="H67" s="488">
        <f t="shared" si="14"/>
        <v>285</v>
      </c>
      <c r="I67" s="488">
        <f t="shared" si="15"/>
        <v>116</v>
      </c>
      <c r="J67" s="542">
        <v>15</v>
      </c>
      <c r="K67" s="542">
        <v>0</v>
      </c>
      <c r="L67" s="542">
        <v>100</v>
      </c>
      <c r="M67" s="542"/>
      <c r="N67" s="542">
        <v>1</v>
      </c>
      <c r="O67" s="542"/>
      <c r="P67" s="542"/>
      <c r="Q67" s="542">
        <v>169</v>
      </c>
      <c r="R67" s="491">
        <f t="shared" si="17"/>
        <v>270</v>
      </c>
      <c r="S67" s="492">
        <f t="shared" si="1"/>
        <v>12.931034482758621</v>
      </c>
      <c r="T67" s="433">
        <f t="shared" si="3"/>
        <v>0</v>
      </c>
      <c r="U67" s="465"/>
      <c r="V67" s="465"/>
    </row>
    <row r="68" spans="1:22" ht="18" customHeight="1">
      <c r="A68" s="531" t="s">
        <v>457</v>
      </c>
      <c r="B68" s="537" t="s">
        <v>456</v>
      </c>
      <c r="C68" s="488">
        <f t="shared" si="13"/>
        <v>45</v>
      </c>
      <c r="D68" s="542">
        <v>35</v>
      </c>
      <c r="E68" s="542">
        <v>10</v>
      </c>
      <c r="F68" s="506"/>
      <c r="G68" s="499"/>
      <c r="H68" s="488">
        <f t="shared" si="14"/>
        <v>45</v>
      </c>
      <c r="I68" s="488">
        <f t="shared" si="15"/>
        <v>39</v>
      </c>
      <c r="J68" s="542">
        <v>4</v>
      </c>
      <c r="K68" s="542"/>
      <c r="L68" s="542">
        <v>35</v>
      </c>
      <c r="M68" s="542"/>
      <c r="N68" s="542"/>
      <c r="O68" s="542"/>
      <c r="P68" s="542"/>
      <c r="Q68" s="542">
        <v>6</v>
      </c>
      <c r="R68" s="491">
        <f t="shared" si="17"/>
        <v>41</v>
      </c>
      <c r="S68" s="492">
        <f t="shared" si="1"/>
        <v>10.256410256410255</v>
      </c>
      <c r="T68" s="433">
        <f t="shared" si="3"/>
        <v>0</v>
      </c>
      <c r="U68" s="465"/>
      <c r="V68" s="465"/>
    </row>
    <row r="69" spans="1:22" ht="18" customHeight="1">
      <c r="A69" s="531" t="s">
        <v>455</v>
      </c>
      <c r="B69" s="537" t="s">
        <v>454</v>
      </c>
      <c r="C69" s="488">
        <f t="shared" si="13"/>
        <v>149</v>
      </c>
      <c r="D69" s="542">
        <v>107</v>
      </c>
      <c r="E69" s="542">
        <v>42</v>
      </c>
      <c r="F69" s="505"/>
      <c r="G69" s="499"/>
      <c r="H69" s="488">
        <f t="shared" si="14"/>
        <v>149</v>
      </c>
      <c r="I69" s="488">
        <f t="shared" si="15"/>
        <v>128</v>
      </c>
      <c r="J69" s="542">
        <v>11</v>
      </c>
      <c r="K69" s="542"/>
      <c r="L69" s="542">
        <v>117</v>
      </c>
      <c r="M69" s="542"/>
      <c r="N69" s="542"/>
      <c r="O69" s="542"/>
      <c r="P69" s="542"/>
      <c r="Q69" s="542">
        <v>21</v>
      </c>
      <c r="R69" s="491">
        <f t="shared" si="17"/>
        <v>138</v>
      </c>
      <c r="S69" s="492">
        <f t="shared" si="1"/>
        <v>8.59375</v>
      </c>
      <c r="T69" s="433">
        <f t="shared" si="3"/>
        <v>0</v>
      </c>
      <c r="U69" s="465"/>
      <c r="V69" s="465"/>
    </row>
    <row r="70" spans="1:22" ht="18" customHeight="1">
      <c r="A70" s="529" t="s">
        <v>63</v>
      </c>
      <c r="B70" s="530" t="s">
        <v>453</v>
      </c>
      <c r="C70" s="488">
        <f t="shared" si="13"/>
        <v>590</v>
      </c>
      <c r="D70" s="488">
        <f>SUM(D71:D74)</f>
        <v>463</v>
      </c>
      <c r="E70" s="488">
        <f>SUM(E71:E74)</f>
        <v>127</v>
      </c>
      <c r="F70" s="488">
        <f>SUM(F71:F74)</f>
        <v>0</v>
      </c>
      <c r="G70" s="488">
        <f>SUM(G71:G74)</f>
        <v>0</v>
      </c>
      <c r="H70" s="488">
        <f>I70+Q70</f>
        <v>590</v>
      </c>
      <c r="I70" s="488">
        <f aca="true" t="shared" si="22" ref="I70:Q70">SUM(I71:I74)</f>
        <v>396</v>
      </c>
      <c r="J70" s="488">
        <f t="shared" si="22"/>
        <v>61</v>
      </c>
      <c r="K70" s="488">
        <f t="shared" si="22"/>
        <v>0</v>
      </c>
      <c r="L70" s="488">
        <f t="shared" si="22"/>
        <v>331</v>
      </c>
      <c r="M70" s="488">
        <f t="shared" si="22"/>
        <v>2</v>
      </c>
      <c r="N70" s="488">
        <f t="shared" si="22"/>
        <v>0</v>
      </c>
      <c r="O70" s="488">
        <f t="shared" si="22"/>
        <v>0</v>
      </c>
      <c r="P70" s="488">
        <f t="shared" si="22"/>
        <v>2</v>
      </c>
      <c r="Q70" s="488">
        <f t="shared" si="22"/>
        <v>194</v>
      </c>
      <c r="R70" s="491">
        <f t="shared" si="17"/>
        <v>529</v>
      </c>
      <c r="S70" s="489">
        <f t="shared" si="1"/>
        <v>15.404040404040403</v>
      </c>
      <c r="T70" s="433">
        <f t="shared" si="3"/>
        <v>0</v>
      </c>
      <c r="U70" s="465"/>
      <c r="V70" s="465"/>
    </row>
    <row r="71" spans="1:22" ht="18" customHeight="1">
      <c r="A71" s="531" t="s">
        <v>452</v>
      </c>
      <c r="B71" s="434" t="s">
        <v>451</v>
      </c>
      <c r="C71" s="488">
        <f t="shared" si="13"/>
        <v>78</v>
      </c>
      <c r="D71" s="507">
        <v>65</v>
      </c>
      <c r="E71" s="497">
        <v>13</v>
      </c>
      <c r="F71" s="497"/>
      <c r="G71" s="490"/>
      <c r="H71" s="488">
        <f>I71+Q71</f>
        <v>78</v>
      </c>
      <c r="I71" s="488">
        <f>SUM(J71:P71)</f>
        <v>40</v>
      </c>
      <c r="J71" s="497">
        <v>8</v>
      </c>
      <c r="K71" s="497">
        <v>0</v>
      </c>
      <c r="L71" s="497">
        <v>32</v>
      </c>
      <c r="M71" s="497">
        <v>0</v>
      </c>
      <c r="N71" s="497"/>
      <c r="O71" s="497"/>
      <c r="P71" s="502">
        <v>0</v>
      </c>
      <c r="Q71" s="503">
        <v>38</v>
      </c>
      <c r="R71" s="491">
        <f t="shared" si="17"/>
        <v>70</v>
      </c>
      <c r="S71" s="492">
        <f t="shared" si="1"/>
        <v>20</v>
      </c>
      <c r="T71" s="433">
        <f t="shared" si="3"/>
        <v>0</v>
      </c>
      <c r="U71" s="465"/>
      <c r="V71" s="465"/>
    </row>
    <row r="72" spans="1:22" ht="18" customHeight="1">
      <c r="A72" s="531" t="s">
        <v>450</v>
      </c>
      <c r="B72" s="434" t="s">
        <v>449</v>
      </c>
      <c r="C72" s="488">
        <f t="shared" si="13"/>
        <v>144</v>
      </c>
      <c r="D72" s="507">
        <v>99</v>
      </c>
      <c r="E72" s="497">
        <v>45</v>
      </c>
      <c r="F72" s="497"/>
      <c r="G72" s="490"/>
      <c r="H72" s="488">
        <f>I72+Q72</f>
        <v>144</v>
      </c>
      <c r="I72" s="488">
        <f>SUM(J72:P72)</f>
        <v>95</v>
      </c>
      <c r="J72" s="497">
        <v>18</v>
      </c>
      <c r="K72" s="497">
        <v>0</v>
      </c>
      <c r="L72" s="497">
        <v>75</v>
      </c>
      <c r="M72" s="497">
        <v>2</v>
      </c>
      <c r="N72" s="497"/>
      <c r="O72" s="497"/>
      <c r="P72" s="502"/>
      <c r="Q72" s="503">
        <v>49</v>
      </c>
      <c r="R72" s="491">
        <f t="shared" si="17"/>
        <v>126</v>
      </c>
      <c r="S72" s="492">
        <f t="shared" si="1"/>
        <v>18.947368421052634</v>
      </c>
      <c r="T72" s="433">
        <f t="shared" si="3"/>
        <v>0</v>
      </c>
      <c r="U72" s="465"/>
      <c r="V72" s="465"/>
    </row>
    <row r="73" spans="1:22" ht="18" customHeight="1">
      <c r="A73" s="531" t="s">
        <v>448</v>
      </c>
      <c r="B73" s="434" t="s">
        <v>523</v>
      </c>
      <c r="C73" s="488">
        <f t="shared" si="13"/>
        <v>164</v>
      </c>
      <c r="D73" s="507">
        <v>131</v>
      </c>
      <c r="E73" s="497">
        <v>33</v>
      </c>
      <c r="F73" s="497"/>
      <c r="G73" s="490"/>
      <c r="H73" s="488">
        <f>I73+Q73</f>
        <v>164</v>
      </c>
      <c r="I73" s="488">
        <f>SUM(J73:P73)</f>
        <v>127</v>
      </c>
      <c r="J73" s="497">
        <v>11</v>
      </c>
      <c r="K73" s="497">
        <v>0</v>
      </c>
      <c r="L73" s="497">
        <v>115</v>
      </c>
      <c r="M73" s="497"/>
      <c r="N73" s="497"/>
      <c r="O73" s="497"/>
      <c r="P73" s="502">
        <v>1</v>
      </c>
      <c r="Q73" s="503">
        <v>37</v>
      </c>
      <c r="R73" s="491">
        <f t="shared" si="17"/>
        <v>153</v>
      </c>
      <c r="S73" s="492">
        <f t="shared" si="1"/>
        <v>8.661417322834646</v>
      </c>
      <c r="T73" s="433">
        <f t="shared" si="3"/>
        <v>0</v>
      </c>
      <c r="U73" s="465"/>
      <c r="V73" s="465"/>
    </row>
    <row r="74" spans="1:22" ht="18" customHeight="1">
      <c r="A74" s="531" t="s">
        <v>447</v>
      </c>
      <c r="B74" s="434" t="s">
        <v>446</v>
      </c>
      <c r="C74" s="488">
        <f t="shared" si="13"/>
        <v>204</v>
      </c>
      <c r="D74" s="507">
        <v>168</v>
      </c>
      <c r="E74" s="497">
        <v>36</v>
      </c>
      <c r="F74" s="497"/>
      <c r="G74" s="490"/>
      <c r="H74" s="488">
        <f>I74+Q74</f>
        <v>204</v>
      </c>
      <c r="I74" s="488">
        <f>SUM(J74:P74)</f>
        <v>134</v>
      </c>
      <c r="J74" s="497">
        <v>24</v>
      </c>
      <c r="K74" s="497"/>
      <c r="L74" s="497">
        <v>109</v>
      </c>
      <c r="M74" s="497"/>
      <c r="N74" s="497"/>
      <c r="O74" s="497"/>
      <c r="P74" s="502">
        <v>1</v>
      </c>
      <c r="Q74" s="503">
        <v>70</v>
      </c>
      <c r="R74" s="491">
        <f t="shared" si="17"/>
        <v>180</v>
      </c>
      <c r="S74" s="492">
        <f t="shared" si="1"/>
        <v>17.91044776119403</v>
      </c>
      <c r="T74" s="433">
        <f t="shared" si="3"/>
        <v>0</v>
      </c>
      <c r="U74" s="465"/>
      <c r="V74" s="465"/>
    </row>
    <row r="75" spans="1:22" s="403" customFormat="1" ht="29.25" customHeight="1">
      <c r="A75" s="936"/>
      <c r="B75" s="936"/>
      <c r="C75" s="936"/>
      <c r="D75" s="936"/>
      <c r="E75" s="936"/>
      <c r="F75" s="441"/>
      <c r="G75" s="390"/>
      <c r="H75" s="441"/>
      <c r="I75" s="390"/>
      <c r="J75" s="390"/>
      <c r="K75" s="390"/>
      <c r="L75" s="390"/>
      <c r="M75" s="939" t="str">
        <f>'Thong tin'!B8</f>
        <v>Trà Vinh, ngày 01 tháng 11 năm 2017</v>
      </c>
      <c r="N75" s="939"/>
      <c r="O75" s="939"/>
      <c r="P75" s="939"/>
      <c r="Q75" s="939"/>
      <c r="R75" s="939"/>
      <c r="S75" s="939"/>
      <c r="V75" s="465"/>
    </row>
    <row r="76" spans="1:22" s="400" customFormat="1" ht="19.5" customHeight="1">
      <c r="A76" s="402"/>
      <c r="B76" s="938" t="s">
        <v>4</v>
      </c>
      <c r="C76" s="938"/>
      <c r="D76" s="938"/>
      <c r="E76" s="938"/>
      <c r="F76" s="401"/>
      <c r="G76" s="401"/>
      <c r="H76" s="401"/>
      <c r="I76" s="401"/>
      <c r="J76" s="401"/>
      <c r="K76" s="401"/>
      <c r="L76" s="401"/>
      <c r="M76" s="401"/>
      <c r="N76" s="934" t="str">
        <f>'Thong tin'!B7</f>
        <v>PHÓ CỤC TRƯỞNG</v>
      </c>
      <c r="O76" s="934"/>
      <c r="P76" s="934"/>
      <c r="Q76" s="934"/>
      <c r="R76" s="934"/>
      <c r="S76" s="934"/>
      <c r="V76" s="465"/>
    </row>
    <row r="77" spans="1:22" ht="18.75">
      <c r="A77" s="387"/>
      <c r="B77" s="389"/>
      <c r="C77" s="435"/>
      <c r="D77" s="435"/>
      <c r="E77" s="437"/>
      <c r="F77" s="437"/>
      <c r="G77" s="437"/>
      <c r="H77" s="437"/>
      <c r="I77" s="437"/>
      <c r="J77" s="437"/>
      <c r="K77" s="437"/>
      <c r="L77" s="437"/>
      <c r="M77" s="437"/>
      <c r="N77" s="437"/>
      <c r="O77" s="437"/>
      <c r="P77" s="437"/>
      <c r="Q77" s="437"/>
      <c r="R77" s="436"/>
      <c r="S77" s="436"/>
      <c r="V77" s="465"/>
    </row>
    <row r="78" spans="1:22" ht="18.75">
      <c r="A78" s="387"/>
      <c r="B78" s="387"/>
      <c r="C78" s="438"/>
      <c r="D78" s="438"/>
      <c r="E78" s="438"/>
      <c r="F78" s="438"/>
      <c r="G78" s="438"/>
      <c r="H78" s="438"/>
      <c r="I78" s="438"/>
      <c r="J78" s="438"/>
      <c r="K78" s="438"/>
      <c r="L78" s="438"/>
      <c r="M78" s="438"/>
      <c r="N78" s="438"/>
      <c r="O78" s="438"/>
      <c r="P78" s="438"/>
      <c r="Q78" s="438"/>
      <c r="R78" s="387"/>
      <c r="S78" s="387"/>
      <c r="V78" s="465"/>
    </row>
    <row r="79" spans="1:19" ht="18.75">
      <c r="A79" s="387"/>
      <c r="B79" s="388"/>
      <c r="C79" s="388"/>
      <c r="D79" s="388"/>
      <c r="E79" s="388"/>
      <c r="F79" s="388"/>
      <c r="G79" s="388"/>
      <c r="H79" s="388"/>
      <c r="I79" s="388"/>
      <c r="J79" s="388"/>
      <c r="K79" s="388"/>
      <c r="L79" s="388"/>
      <c r="M79" s="388"/>
      <c r="N79" s="388"/>
      <c r="O79" s="388"/>
      <c r="P79" s="388"/>
      <c r="Q79" s="388"/>
      <c r="R79" s="388"/>
      <c r="S79" s="387"/>
    </row>
    <row r="80" spans="1:19" ht="15.75" customHeight="1">
      <c r="A80" s="399"/>
      <c r="B80" s="387"/>
      <c r="C80" s="387"/>
      <c r="D80" s="388"/>
      <c r="E80" s="388"/>
      <c r="F80" s="388"/>
      <c r="G80" s="388"/>
      <c r="H80" s="388"/>
      <c r="I80" s="388"/>
      <c r="J80" s="388"/>
      <c r="K80" s="388"/>
      <c r="L80" s="388"/>
      <c r="M80" s="388"/>
      <c r="N80" s="388"/>
      <c r="O80" s="388"/>
      <c r="P80" s="388"/>
      <c r="Q80" s="388"/>
      <c r="R80" s="387"/>
      <c r="S80" s="387"/>
    </row>
    <row r="81" spans="1:19" ht="15.75" customHeight="1">
      <c r="A81" s="387"/>
      <c r="B81" s="388"/>
      <c r="C81" s="388"/>
      <c r="D81" s="388"/>
      <c r="E81" s="388"/>
      <c r="F81" s="388"/>
      <c r="G81" s="388"/>
      <c r="H81" s="388"/>
      <c r="I81" s="388"/>
      <c r="J81" s="388"/>
      <c r="K81" s="388"/>
      <c r="L81" s="388"/>
      <c r="M81" s="388"/>
      <c r="N81" s="388"/>
      <c r="O81" s="388"/>
      <c r="P81" s="388"/>
      <c r="Q81" s="388"/>
      <c r="R81" s="387"/>
      <c r="S81" s="387"/>
    </row>
    <row r="82" spans="1:19" ht="18.75">
      <c r="A82" s="389"/>
      <c r="B82" s="389"/>
      <c r="C82" s="389"/>
      <c r="D82" s="389"/>
      <c r="E82" s="389"/>
      <c r="F82" s="389"/>
      <c r="G82" s="389"/>
      <c r="H82" s="389"/>
      <c r="I82" s="389"/>
      <c r="J82" s="389"/>
      <c r="K82" s="389"/>
      <c r="L82" s="389"/>
      <c r="M82" s="389"/>
      <c r="N82" s="389"/>
      <c r="O82" s="389"/>
      <c r="P82" s="389"/>
      <c r="Q82" s="387"/>
      <c r="R82" s="387"/>
      <c r="S82" s="387"/>
    </row>
    <row r="83" spans="1:19" ht="18.75">
      <c r="A83" s="387"/>
      <c r="B83" s="387"/>
      <c r="C83" s="387"/>
      <c r="D83" s="387"/>
      <c r="E83" s="387"/>
      <c r="F83" s="387"/>
      <c r="G83" s="387"/>
      <c r="H83" s="387"/>
      <c r="I83" s="387"/>
      <c r="J83" s="387"/>
      <c r="K83" s="387"/>
      <c r="L83" s="387"/>
      <c r="M83" s="387"/>
      <c r="N83" s="387"/>
      <c r="O83" s="387"/>
      <c r="P83" s="387"/>
      <c r="Q83" s="387"/>
      <c r="R83" s="387"/>
      <c r="S83" s="387"/>
    </row>
    <row r="84" spans="1:19" ht="18.75">
      <c r="A84" s="387"/>
      <c r="B84" s="933" t="str">
        <f>'Thong tin'!B5</f>
        <v>Nhan Quốc Hải</v>
      </c>
      <c r="C84" s="933"/>
      <c r="D84" s="933"/>
      <c r="E84" s="933"/>
      <c r="F84" s="387"/>
      <c r="G84" s="387"/>
      <c r="H84" s="387"/>
      <c r="I84" s="387"/>
      <c r="J84" s="387"/>
      <c r="K84" s="387"/>
      <c r="L84" s="387"/>
      <c r="M84" s="387"/>
      <c r="N84" s="933" t="str">
        <f>'Thong tin'!B6</f>
        <v>Trần Việt Hồng</v>
      </c>
      <c r="O84" s="933"/>
      <c r="P84" s="933"/>
      <c r="Q84" s="933"/>
      <c r="R84" s="933"/>
      <c r="S84" s="933"/>
    </row>
    <row r="85" spans="1:19" ht="18.75">
      <c r="A85" s="398"/>
      <c r="B85" s="398"/>
      <c r="C85" s="398"/>
      <c r="D85" s="398"/>
      <c r="E85" s="398"/>
      <c r="F85" s="398"/>
      <c r="G85" s="398"/>
      <c r="H85" s="398"/>
      <c r="I85" s="398"/>
      <c r="J85" s="398"/>
      <c r="K85" s="398"/>
      <c r="L85" s="398"/>
      <c r="M85" s="398"/>
      <c r="N85" s="398"/>
      <c r="O85" s="398"/>
      <c r="P85" s="398"/>
      <c r="Q85" s="398"/>
      <c r="R85" s="398"/>
      <c r="S85" s="398"/>
    </row>
  </sheetData>
  <sheetProtection/>
  <mergeCells count="31">
    <mergeCell ref="J8:P8"/>
    <mergeCell ref="B84:E84"/>
    <mergeCell ref="N76:S76"/>
    <mergeCell ref="N84:S84"/>
    <mergeCell ref="D8:D9"/>
    <mergeCell ref="A11:B11"/>
    <mergeCell ref="A75:E75"/>
    <mergeCell ref="H7:H9"/>
    <mergeCell ref="B76:E76"/>
    <mergeCell ref="I8:I9"/>
    <mergeCell ref="M75:S75"/>
    <mergeCell ref="E1:O1"/>
    <mergeCell ref="E2:O2"/>
    <mergeCell ref="E3:O3"/>
    <mergeCell ref="F6:F9"/>
    <mergeCell ref="G6:G9"/>
    <mergeCell ref="A3:D3"/>
    <mergeCell ref="D7:E7"/>
    <mergeCell ref="E8:E9"/>
    <mergeCell ref="C7:C9"/>
    <mergeCell ref="A6:B9"/>
    <mergeCell ref="P2:S2"/>
    <mergeCell ref="H6:Q6"/>
    <mergeCell ref="A2:D2"/>
    <mergeCell ref="S6:S9"/>
    <mergeCell ref="A10:B10"/>
    <mergeCell ref="R6:R9"/>
    <mergeCell ref="I7:P7"/>
    <mergeCell ref="P4:S4"/>
    <mergeCell ref="Q7:Q9"/>
    <mergeCell ref="C6:E6"/>
  </mergeCells>
  <printOptions/>
  <pageMargins left="0.25" right="0.25" top="0.25" bottom="0" header="0.3" footer="0"/>
  <pageSetup horizontalDpi="600" verticalDpi="600" orientation="landscape" paperSize="9" scale="88" r:id="rId2"/>
  <headerFooter differentFirst="1" alignWithMargins="0">
    <oddFooter>&amp;C&amp;P</oddFooter>
  </headerFooter>
  <drawing r:id="rId1"/>
</worksheet>
</file>

<file path=xl/worksheets/sheet16.xml><?xml version="1.0" encoding="utf-8"?>
<worksheet xmlns="http://schemas.openxmlformats.org/spreadsheetml/2006/main" xmlns:r="http://schemas.openxmlformats.org/officeDocument/2006/relationships">
  <sheetPr>
    <tabColor indexed="19"/>
  </sheetPr>
  <dimension ref="A1:AJ84"/>
  <sheetViews>
    <sheetView showZeros="0" view="pageBreakPreview" zoomScaleNormal="85" zoomScaleSheetLayoutView="100" zoomScalePageLayoutView="0" workbookViewId="0" topLeftCell="A9">
      <pane xSplit="3" ySplit="3" topLeftCell="J12" activePane="bottomRight" state="frozen"/>
      <selection pane="topLeft" activeCell="A9" sqref="A9"/>
      <selection pane="topRight" activeCell="D9" sqref="D9"/>
      <selection pane="bottomLeft" activeCell="A12" sqref="A12"/>
      <selection pane="bottomRight" activeCell="K9" sqref="K9"/>
    </sheetView>
  </sheetViews>
  <sheetFormatPr defaultColWidth="9.00390625" defaultRowHeight="15.75"/>
  <cols>
    <col min="1" max="1" width="3.50390625" style="378" customWidth="1"/>
    <col min="2" max="2" width="15.375" style="378" customWidth="1"/>
    <col min="3" max="3" width="10.125" style="378" customWidth="1"/>
    <col min="4" max="4" width="9.625" style="378" customWidth="1"/>
    <col min="5" max="5" width="9.375" style="378" customWidth="1"/>
    <col min="6" max="6" width="8.50390625" style="378" customWidth="1"/>
    <col min="7" max="7" width="6.625" style="378" customWidth="1"/>
    <col min="8" max="8" width="9.875" style="378" customWidth="1"/>
    <col min="9" max="9" width="10.125" style="378" customWidth="1"/>
    <col min="10" max="10" width="10.75390625" style="378" customWidth="1"/>
    <col min="11" max="11" width="9.125" style="378" customWidth="1"/>
    <col min="12" max="12" width="7.25390625" style="378" customWidth="1"/>
    <col min="13" max="13" width="10.625" style="378" customWidth="1"/>
    <col min="14" max="14" width="8.875" style="378" customWidth="1"/>
    <col min="15" max="15" width="7.375" style="378" customWidth="1"/>
    <col min="16" max="16" width="6.125" style="378" customWidth="1"/>
    <col min="17" max="17" width="6.875" style="378" customWidth="1"/>
    <col min="18" max="19" width="10.25390625" style="378" customWidth="1"/>
    <col min="20" max="20" width="6.75390625" style="378" customWidth="1"/>
    <col min="21" max="21" width="9.00390625" style="378" customWidth="1"/>
    <col min="22" max="22" width="10.875" style="378" bestFit="1" customWidth="1"/>
    <col min="23" max="16384" width="9.00390625" style="378" customWidth="1"/>
  </cols>
  <sheetData>
    <row r="1" spans="1:20" ht="20.25" customHeight="1">
      <c r="A1" s="416" t="s">
        <v>28</v>
      </c>
      <c r="B1" s="416"/>
      <c r="C1" s="416"/>
      <c r="E1" s="929" t="s">
        <v>539</v>
      </c>
      <c r="F1" s="929"/>
      <c r="G1" s="929"/>
      <c r="H1" s="929"/>
      <c r="I1" s="929"/>
      <c r="J1" s="929"/>
      <c r="K1" s="929"/>
      <c r="L1" s="929"/>
      <c r="M1" s="929"/>
      <c r="N1" s="929"/>
      <c r="O1" s="929"/>
      <c r="P1" s="929"/>
      <c r="Q1" s="418" t="s">
        <v>427</v>
      </c>
      <c r="R1" s="414"/>
      <c r="S1" s="414"/>
      <c r="T1" s="414"/>
    </row>
    <row r="2" spans="1:20" ht="17.25" customHeight="1">
      <c r="A2" s="946" t="s">
        <v>243</v>
      </c>
      <c r="B2" s="946"/>
      <c r="C2" s="946"/>
      <c r="D2" s="946"/>
      <c r="E2" s="930" t="s">
        <v>34</v>
      </c>
      <c r="F2" s="930"/>
      <c r="G2" s="930"/>
      <c r="H2" s="930"/>
      <c r="I2" s="930"/>
      <c r="J2" s="930"/>
      <c r="K2" s="930"/>
      <c r="L2" s="930"/>
      <c r="M2" s="930"/>
      <c r="N2" s="930"/>
      <c r="O2" s="930"/>
      <c r="P2" s="930"/>
      <c r="Q2" s="947" t="str">
        <f>'Thong tin'!B4</f>
        <v>CTHADS TRÀ VINH</v>
      </c>
      <c r="R2" s="947"/>
      <c r="S2" s="947"/>
      <c r="T2" s="947"/>
    </row>
    <row r="3" spans="1:20" ht="18" customHeight="1">
      <c r="A3" s="946" t="s">
        <v>244</v>
      </c>
      <c r="B3" s="946"/>
      <c r="C3" s="946"/>
      <c r="D3" s="946"/>
      <c r="E3" s="931" t="str">
        <f>'Thong tin'!B3</f>
        <v>01 tháng / năm 2018</v>
      </c>
      <c r="F3" s="931"/>
      <c r="G3" s="931"/>
      <c r="H3" s="931"/>
      <c r="I3" s="931"/>
      <c r="J3" s="931"/>
      <c r="K3" s="931"/>
      <c r="L3" s="931"/>
      <c r="M3" s="931"/>
      <c r="N3" s="931"/>
      <c r="O3" s="931"/>
      <c r="P3" s="931"/>
      <c r="Q3" s="418" t="s">
        <v>361</v>
      </c>
      <c r="R3" s="417"/>
      <c r="S3" s="414"/>
      <c r="T3" s="414"/>
    </row>
    <row r="4" spans="1:20" ht="14.25" customHeight="1">
      <c r="A4" s="382" t="s">
        <v>123</v>
      </c>
      <c r="B4" s="416"/>
      <c r="C4" s="416"/>
      <c r="D4" s="416"/>
      <c r="E4" s="416"/>
      <c r="F4" s="416"/>
      <c r="G4" s="416"/>
      <c r="H4" s="416"/>
      <c r="I4" s="416"/>
      <c r="J4" s="416"/>
      <c r="K4" s="416"/>
      <c r="L4" s="416"/>
      <c r="M4" s="416"/>
      <c r="N4" s="416"/>
      <c r="O4" s="415"/>
      <c r="P4" s="415"/>
      <c r="Q4" s="948" t="s">
        <v>303</v>
      </c>
      <c r="R4" s="948"/>
      <c r="S4" s="948"/>
      <c r="T4" s="948"/>
    </row>
    <row r="5" spans="2:20" ht="21.75" customHeight="1">
      <c r="B5" s="21"/>
      <c r="C5" s="21"/>
      <c r="Q5" s="951" t="s">
        <v>428</v>
      </c>
      <c r="R5" s="951"/>
      <c r="S5" s="951"/>
      <c r="T5" s="951"/>
    </row>
    <row r="6" spans="1:36" ht="18.75" customHeight="1">
      <c r="A6" s="954" t="s">
        <v>57</v>
      </c>
      <c r="B6" s="954"/>
      <c r="C6" s="949" t="s">
        <v>124</v>
      </c>
      <c r="D6" s="949"/>
      <c r="E6" s="949"/>
      <c r="F6" s="952" t="s">
        <v>101</v>
      </c>
      <c r="G6" s="952" t="s">
        <v>125</v>
      </c>
      <c r="H6" s="953" t="s">
        <v>102</v>
      </c>
      <c r="I6" s="953"/>
      <c r="J6" s="953"/>
      <c r="K6" s="953"/>
      <c r="L6" s="953"/>
      <c r="M6" s="953"/>
      <c r="N6" s="953"/>
      <c r="O6" s="953"/>
      <c r="P6" s="953"/>
      <c r="Q6" s="953"/>
      <c r="R6" s="953"/>
      <c r="S6" s="949" t="s">
        <v>248</v>
      </c>
      <c r="T6" s="949" t="s">
        <v>526</v>
      </c>
      <c r="U6" s="381"/>
      <c r="V6" s="381"/>
      <c r="W6" s="381"/>
      <c r="X6" s="381"/>
      <c r="Y6" s="381"/>
      <c r="Z6" s="381"/>
      <c r="AA6" s="381"/>
      <c r="AB6" s="381"/>
      <c r="AC6" s="381"/>
      <c r="AD6" s="381"/>
      <c r="AE6" s="381"/>
      <c r="AF6" s="381"/>
      <c r="AG6" s="381"/>
      <c r="AH6" s="381"/>
      <c r="AI6" s="381"/>
      <c r="AJ6" s="381"/>
    </row>
    <row r="7" spans="1:36" s="413" customFormat="1" ht="21" customHeight="1">
      <c r="A7" s="954"/>
      <c r="B7" s="954"/>
      <c r="C7" s="949" t="s">
        <v>42</v>
      </c>
      <c r="D7" s="949" t="s">
        <v>7</v>
      </c>
      <c r="E7" s="949"/>
      <c r="F7" s="952"/>
      <c r="G7" s="952"/>
      <c r="H7" s="952" t="s">
        <v>102</v>
      </c>
      <c r="I7" s="949" t="s">
        <v>103</v>
      </c>
      <c r="J7" s="949"/>
      <c r="K7" s="949"/>
      <c r="L7" s="949"/>
      <c r="M7" s="949"/>
      <c r="N7" s="949"/>
      <c r="O7" s="949"/>
      <c r="P7" s="949"/>
      <c r="Q7" s="949"/>
      <c r="R7" s="952" t="s">
        <v>126</v>
      </c>
      <c r="S7" s="949"/>
      <c r="T7" s="949"/>
      <c r="U7" s="414"/>
      <c r="V7" s="414"/>
      <c r="W7" s="414"/>
      <c r="X7" s="414"/>
      <c r="Y7" s="414"/>
      <c r="Z7" s="414"/>
      <c r="AA7" s="414"/>
      <c r="AB7" s="414"/>
      <c r="AC7" s="414"/>
      <c r="AD7" s="414"/>
      <c r="AE7" s="414"/>
      <c r="AF7" s="414"/>
      <c r="AG7" s="414"/>
      <c r="AH7" s="414"/>
      <c r="AI7" s="414"/>
      <c r="AJ7" s="414"/>
    </row>
    <row r="8" spans="1:36" ht="21.75" customHeight="1">
      <c r="A8" s="954"/>
      <c r="B8" s="954"/>
      <c r="C8" s="949"/>
      <c r="D8" s="949" t="s">
        <v>127</v>
      </c>
      <c r="E8" s="949" t="s">
        <v>128</v>
      </c>
      <c r="F8" s="952"/>
      <c r="G8" s="952"/>
      <c r="H8" s="952"/>
      <c r="I8" s="952" t="s">
        <v>525</v>
      </c>
      <c r="J8" s="949" t="s">
        <v>7</v>
      </c>
      <c r="K8" s="949"/>
      <c r="L8" s="949"/>
      <c r="M8" s="949"/>
      <c r="N8" s="949"/>
      <c r="O8" s="949"/>
      <c r="P8" s="949"/>
      <c r="Q8" s="949"/>
      <c r="R8" s="952"/>
      <c r="S8" s="949"/>
      <c r="T8" s="949"/>
      <c r="U8" s="381"/>
      <c r="V8" s="381"/>
      <c r="W8" s="381"/>
      <c r="X8" s="381"/>
      <c r="Y8" s="381"/>
      <c r="Z8" s="381"/>
      <c r="AA8" s="381"/>
      <c r="AB8" s="381"/>
      <c r="AC8" s="381"/>
      <c r="AD8" s="381"/>
      <c r="AE8" s="381"/>
      <c r="AF8" s="381"/>
      <c r="AG8" s="381"/>
      <c r="AH8" s="381"/>
      <c r="AI8" s="381"/>
      <c r="AJ8" s="381"/>
    </row>
    <row r="9" spans="1:36" ht="84" customHeight="1">
      <c r="A9" s="954"/>
      <c r="B9" s="954"/>
      <c r="C9" s="949"/>
      <c r="D9" s="949"/>
      <c r="E9" s="949"/>
      <c r="F9" s="952"/>
      <c r="G9" s="952"/>
      <c r="H9" s="952"/>
      <c r="I9" s="952"/>
      <c r="J9" s="443" t="s">
        <v>129</v>
      </c>
      <c r="K9" s="443" t="s">
        <v>130</v>
      </c>
      <c r="L9" s="443" t="s">
        <v>122</v>
      </c>
      <c r="M9" s="444" t="s">
        <v>105</v>
      </c>
      <c r="N9" s="444" t="s">
        <v>131</v>
      </c>
      <c r="O9" s="444" t="s">
        <v>108</v>
      </c>
      <c r="P9" s="444" t="s">
        <v>249</v>
      </c>
      <c r="Q9" s="444" t="s">
        <v>111</v>
      </c>
      <c r="R9" s="952"/>
      <c r="S9" s="949"/>
      <c r="T9" s="949"/>
      <c r="U9" s="381"/>
      <c r="V9" s="381"/>
      <c r="W9" s="381"/>
      <c r="X9" s="381"/>
      <c r="Y9" s="381"/>
      <c r="Z9" s="381"/>
      <c r="AA9" s="381"/>
      <c r="AB9" s="381"/>
      <c r="AC9" s="381"/>
      <c r="AD9" s="381"/>
      <c r="AE9" s="381"/>
      <c r="AF9" s="381"/>
      <c r="AG9" s="381"/>
      <c r="AH9" s="381"/>
      <c r="AI9" s="381"/>
      <c r="AJ9" s="381"/>
    </row>
    <row r="10" spans="1:23" ht="17.25" customHeight="1">
      <c r="A10" s="955" t="s">
        <v>6</v>
      </c>
      <c r="B10" s="956"/>
      <c r="C10" s="508">
        <v>1</v>
      </c>
      <c r="D10" s="508">
        <v>2</v>
      </c>
      <c r="E10" s="508">
        <v>3</v>
      </c>
      <c r="F10" s="508">
        <v>4</v>
      </c>
      <c r="G10" s="508">
        <v>5</v>
      </c>
      <c r="H10" s="508">
        <v>6</v>
      </c>
      <c r="I10" s="508">
        <v>7</v>
      </c>
      <c r="J10" s="508">
        <v>8</v>
      </c>
      <c r="K10" s="508">
        <v>9</v>
      </c>
      <c r="L10" s="508" t="s">
        <v>83</v>
      </c>
      <c r="M10" s="508" t="s">
        <v>84</v>
      </c>
      <c r="N10" s="508" t="s">
        <v>85</v>
      </c>
      <c r="O10" s="508" t="s">
        <v>86</v>
      </c>
      <c r="P10" s="508" t="s">
        <v>87</v>
      </c>
      <c r="Q10" s="508" t="s">
        <v>251</v>
      </c>
      <c r="R10" s="508" t="s">
        <v>532</v>
      </c>
      <c r="S10" s="508" t="s">
        <v>531</v>
      </c>
      <c r="T10" s="512" t="s">
        <v>530</v>
      </c>
      <c r="U10" s="509"/>
      <c r="V10" s="381"/>
      <c r="W10" s="381"/>
    </row>
    <row r="11" spans="1:23" ht="19.5" customHeight="1">
      <c r="A11" s="944" t="s">
        <v>30</v>
      </c>
      <c r="B11" s="944"/>
      <c r="C11" s="515">
        <f aca="true" t="shared" si="0" ref="C11:S11">+C12+C22</f>
        <v>602315584</v>
      </c>
      <c r="D11" s="515">
        <f t="shared" si="0"/>
        <v>564902777</v>
      </c>
      <c r="E11" s="515">
        <f t="shared" si="0"/>
        <v>37412807</v>
      </c>
      <c r="F11" s="515">
        <f t="shared" si="0"/>
        <v>4500</v>
      </c>
      <c r="G11" s="515">
        <f t="shared" si="0"/>
        <v>0</v>
      </c>
      <c r="H11" s="515">
        <f t="shared" si="0"/>
        <v>602311084</v>
      </c>
      <c r="I11" s="515">
        <f t="shared" si="0"/>
        <v>321973731</v>
      </c>
      <c r="J11" s="515">
        <f t="shared" si="0"/>
        <v>11578960</v>
      </c>
      <c r="K11" s="515">
        <f t="shared" si="0"/>
        <v>1666101</v>
      </c>
      <c r="L11" s="515">
        <f t="shared" si="0"/>
        <v>0</v>
      </c>
      <c r="M11" s="515">
        <f t="shared" si="0"/>
        <v>296592192</v>
      </c>
      <c r="N11" s="515">
        <f t="shared" si="0"/>
        <v>2454704</v>
      </c>
      <c r="O11" s="515">
        <f t="shared" si="0"/>
        <v>99447</v>
      </c>
      <c r="P11" s="515">
        <f t="shared" si="0"/>
        <v>0</v>
      </c>
      <c r="Q11" s="515">
        <f t="shared" si="0"/>
        <v>9582327</v>
      </c>
      <c r="R11" s="515">
        <f t="shared" si="0"/>
        <v>280337353</v>
      </c>
      <c r="S11" s="515">
        <f t="shared" si="0"/>
        <v>589066023</v>
      </c>
      <c r="T11" s="522">
        <f aca="true" t="shared" si="1" ref="T11:T74">(((J11+K11+L11))/I11)*100</f>
        <v>4.1137085807785985</v>
      </c>
      <c r="U11" s="510">
        <f>+C11-(F11+G11+H11)</f>
        <v>0</v>
      </c>
      <c r="V11" s="511"/>
      <c r="W11" s="511"/>
    </row>
    <row r="12" spans="1:23" ht="19.5" customHeight="1">
      <c r="A12" s="467" t="s">
        <v>0</v>
      </c>
      <c r="B12" s="468" t="s">
        <v>524</v>
      </c>
      <c r="C12" s="469">
        <f aca="true" t="shared" si="2" ref="C12:S12">SUM(C13:C21)</f>
        <v>91963222</v>
      </c>
      <c r="D12" s="469">
        <f t="shared" si="2"/>
        <v>91959772</v>
      </c>
      <c r="E12" s="469">
        <f t="shared" si="2"/>
        <v>3450</v>
      </c>
      <c r="F12" s="469">
        <f t="shared" si="2"/>
        <v>0</v>
      </c>
      <c r="G12" s="469">
        <f t="shared" si="2"/>
        <v>0</v>
      </c>
      <c r="H12" s="469">
        <f t="shared" si="2"/>
        <v>91963222</v>
      </c>
      <c r="I12" s="469">
        <f t="shared" si="2"/>
        <v>69424411</v>
      </c>
      <c r="J12" s="469">
        <f t="shared" si="2"/>
        <v>423164</v>
      </c>
      <c r="K12" s="469">
        <f t="shared" si="2"/>
        <v>58184</v>
      </c>
      <c r="L12" s="469">
        <f t="shared" si="2"/>
        <v>0</v>
      </c>
      <c r="M12" s="469">
        <f t="shared" si="2"/>
        <v>67708331</v>
      </c>
      <c r="N12" s="469">
        <f t="shared" si="2"/>
        <v>1023342</v>
      </c>
      <c r="O12" s="469">
        <f t="shared" si="2"/>
        <v>23750</v>
      </c>
      <c r="P12" s="469">
        <f t="shared" si="2"/>
        <v>0</v>
      </c>
      <c r="Q12" s="469">
        <f t="shared" si="2"/>
        <v>187640</v>
      </c>
      <c r="R12" s="469">
        <f>+R13+R14+R15+R16+R17+R18+R19+R20+R21</f>
        <v>22538811</v>
      </c>
      <c r="S12" s="469">
        <f t="shared" si="2"/>
        <v>91481874</v>
      </c>
      <c r="T12" s="523">
        <f t="shared" si="1"/>
        <v>0.6933411361603053</v>
      </c>
      <c r="U12" s="510">
        <f aca="true" t="shared" si="3" ref="U12:U74">+C12-(F12+G12+H12)</f>
        <v>0</v>
      </c>
      <c r="V12" s="511"/>
      <c r="W12" s="511"/>
    </row>
    <row r="13" spans="1:23" ht="19.5" customHeight="1">
      <c r="A13" s="470" t="s">
        <v>43</v>
      </c>
      <c r="B13" s="482" t="s">
        <v>433</v>
      </c>
      <c r="C13" s="469">
        <f aca="true" t="shared" si="4" ref="C13:C21">+D13+E13</f>
        <v>0</v>
      </c>
      <c r="D13" s="471"/>
      <c r="E13" s="471"/>
      <c r="F13" s="471"/>
      <c r="G13" s="471"/>
      <c r="H13" s="469">
        <f aca="true" t="shared" si="5" ref="H13:H21">SUM(I13,R13)</f>
        <v>0</v>
      </c>
      <c r="I13" s="469">
        <f aca="true" t="shared" si="6" ref="I13:I21">SUM(J13:Q13)</f>
        <v>0</v>
      </c>
      <c r="J13" s="471"/>
      <c r="K13" s="471"/>
      <c r="L13" s="471"/>
      <c r="M13" s="471"/>
      <c r="N13" s="471"/>
      <c r="O13" s="471"/>
      <c r="P13" s="471"/>
      <c r="Q13" s="471"/>
      <c r="R13" s="471"/>
      <c r="S13" s="472">
        <f aca="true" t="shared" si="7" ref="S13:S21">SUM(M13:R13)</f>
        <v>0</v>
      </c>
      <c r="T13" s="524" t="e">
        <f t="shared" si="1"/>
        <v>#DIV/0!</v>
      </c>
      <c r="U13" s="510">
        <f t="shared" si="3"/>
        <v>0</v>
      </c>
      <c r="V13" s="511"/>
      <c r="W13" s="511"/>
    </row>
    <row r="14" spans="1:23" ht="19.5" customHeight="1">
      <c r="A14" s="470" t="s">
        <v>44</v>
      </c>
      <c r="B14" s="482" t="s">
        <v>522</v>
      </c>
      <c r="C14" s="469">
        <f t="shared" si="4"/>
        <v>0</v>
      </c>
      <c r="D14" s="471"/>
      <c r="E14" s="471">
        <f>91959772-D12</f>
        <v>0</v>
      </c>
      <c r="F14" s="471"/>
      <c r="G14" s="471"/>
      <c r="H14" s="469">
        <f t="shared" si="5"/>
        <v>0</v>
      </c>
      <c r="I14" s="469">
        <f t="shared" si="6"/>
        <v>0</v>
      </c>
      <c r="J14" s="471"/>
      <c r="K14" s="471"/>
      <c r="L14" s="471"/>
      <c r="M14" s="471"/>
      <c r="N14" s="471"/>
      <c r="O14" s="471"/>
      <c r="P14" s="471"/>
      <c r="Q14" s="471"/>
      <c r="R14" s="471"/>
      <c r="S14" s="472">
        <f t="shared" si="7"/>
        <v>0</v>
      </c>
      <c r="T14" s="524" t="e">
        <f t="shared" si="1"/>
        <v>#DIV/0!</v>
      </c>
      <c r="U14" s="510">
        <f t="shared" si="3"/>
        <v>0</v>
      </c>
      <c r="V14" s="511"/>
      <c r="W14" s="511"/>
    </row>
    <row r="15" spans="1:23" ht="19.5" customHeight="1">
      <c r="A15" s="470" t="s">
        <v>49</v>
      </c>
      <c r="B15" s="482" t="s">
        <v>521</v>
      </c>
      <c r="C15" s="469">
        <f t="shared" si="4"/>
        <v>9168111</v>
      </c>
      <c r="D15" s="471">
        <v>9168111</v>
      </c>
      <c r="E15" s="471"/>
      <c r="F15" s="471"/>
      <c r="G15" s="471"/>
      <c r="H15" s="469">
        <f t="shared" si="5"/>
        <v>9168111</v>
      </c>
      <c r="I15" s="469">
        <f t="shared" si="6"/>
        <v>8197134</v>
      </c>
      <c r="J15" s="471"/>
      <c r="K15" s="471"/>
      <c r="L15" s="471"/>
      <c r="M15" s="471">
        <v>7708961</v>
      </c>
      <c r="N15" s="471">
        <v>406560</v>
      </c>
      <c r="O15" s="471">
        <v>23750</v>
      </c>
      <c r="P15" s="471"/>
      <c r="Q15" s="471">
        <v>57863</v>
      </c>
      <c r="R15" s="471">
        <v>970977</v>
      </c>
      <c r="S15" s="472">
        <f t="shared" si="7"/>
        <v>9168111</v>
      </c>
      <c r="T15" s="524">
        <f t="shared" si="1"/>
        <v>0</v>
      </c>
      <c r="U15" s="510">
        <f t="shared" si="3"/>
        <v>0</v>
      </c>
      <c r="V15" s="511"/>
      <c r="W15" s="511"/>
    </row>
    <row r="16" spans="1:23" ht="19.5" customHeight="1">
      <c r="A16" s="470" t="s">
        <v>58</v>
      </c>
      <c r="B16" s="482" t="s">
        <v>520</v>
      </c>
      <c r="C16" s="469">
        <f t="shared" si="4"/>
        <v>37427239</v>
      </c>
      <c r="D16" s="471">
        <v>37427239</v>
      </c>
      <c r="E16" s="471"/>
      <c r="F16" s="471"/>
      <c r="G16" s="471"/>
      <c r="H16" s="469">
        <f t="shared" si="5"/>
        <v>37427239</v>
      </c>
      <c r="I16" s="469">
        <f t="shared" si="6"/>
        <v>27990769</v>
      </c>
      <c r="J16" s="471">
        <v>361478</v>
      </c>
      <c r="K16" s="471"/>
      <c r="L16" s="471"/>
      <c r="M16" s="471">
        <v>27239880</v>
      </c>
      <c r="N16" s="471">
        <v>389411</v>
      </c>
      <c r="O16" s="471"/>
      <c r="P16" s="471"/>
      <c r="Q16" s="471"/>
      <c r="R16" s="471">
        <v>9436470</v>
      </c>
      <c r="S16" s="472">
        <f t="shared" si="7"/>
        <v>37065761</v>
      </c>
      <c r="T16" s="524">
        <f t="shared" si="1"/>
        <v>1.2914186101853793</v>
      </c>
      <c r="U16" s="510">
        <f t="shared" si="3"/>
        <v>0</v>
      </c>
      <c r="V16" s="511"/>
      <c r="W16" s="511"/>
    </row>
    <row r="17" spans="1:23" ht="19.5" customHeight="1">
      <c r="A17" s="470" t="s">
        <v>59</v>
      </c>
      <c r="B17" s="525" t="s">
        <v>519</v>
      </c>
      <c r="C17" s="469">
        <f t="shared" si="4"/>
        <v>16178313</v>
      </c>
      <c r="D17" s="471">
        <v>16178313</v>
      </c>
      <c r="E17" s="471"/>
      <c r="F17" s="471"/>
      <c r="G17" s="471"/>
      <c r="H17" s="469">
        <f t="shared" si="5"/>
        <v>16178313</v>
      </c>
      <c r="I17" s="469">
        <f t="shared" si="6"/>
        <v>6898042</v>
      </c>
      <c r="J17" s="471"/>
      <c r="K17" s="471"/>
      <c r="L17" s="471"/>
      <c r="M17" s="471">
        <v>6800382</v>
      </c>
      <c r="N17" s="471"/>
      <c r="O17" s="471"/>
      <c r="P17" s="471"/>
      <c r="Q17" s="471">
        <v>97660</v>
      </c>
      <c r="R17" s="471">
        <v>9280271</v>
      </c>
      <c r="S17" s="472">
        <f t="shared" si="7"/>
        <v>16178313</v>
      </c>
      <c r="T17" s="524">
        <f t="shared" si="1"/>
        <v>0</v>
      </c>
      <c r="U17" s="510">
        <f t="shared" si="3"/>
        <v>0</v>
      </c>
      <c r="V17" s="511"/>
      <c r="W17" s="511"/>
    </row>
    <row r="18" spans="1:23" ht="19.5" customHeight="1">
      <c r="A18" s="470" t="s">
        <v>60</v>
      </c>
      <c r="B18" s="482" t="s">
        <v>518</v>
      </c>
      <c r="C18" s="469">
        <f t="shared" si="4"/>
        <v>11254585</v>
      </c>
      <c r="D18" s="471">
        <v>11254585</v>
      </c>
      <c r="E18" s="471"/>
      <c r="F18" s="471"/>
      <c r="G18" s="471"/>
      <c r="H18" s="469">
        <f t="shared" si="5"/>
        <v>11254585</v>
      </c>
      <c r="I18" s="469">
        <f t="shared" si="6"/>
        <v>11060715</v>
      </c>
      <c r="J18" s="471"/>
      <c r="K18" s="471"/>
      <c r="L18" s="471"/>
      <c r="M18" s="471">
        <v>10833344</v>
      </c>
      <c r="N18" s="471">
        <v>227371</v>
      </c>
      <c r="O18" s="471"/>
      <c r="P18" s="471"/>
      <c r="Q18" s="471"/>
      <c r="R18" s="471">
        <v>193870</v>
      </c>
      <c r="S18" s="472">
        <f t="shared" si="7"/>
        <v>11254585</v>
      </c>
      <c r="T18" s="524">
        <f t="shared" si="1"/>
        <v>0</v>
      </c>
      <c r="U18" s="510">
        <f t="shared" si="3"/>
        <v>0</v>
      </c>
      <c r="V18" s="511"/>
      <c r="W18" s="511"/>
    </row>
    <row r="19" spans="1:23" ht="19.5" customHeight="1">
      <c r="A19" s="470" t="s">
        <v>61</v>
      </c>
      <c r="B19" s="482" t="s">
        <v>517</v>
      </c>
      <c r="C19" s="469">
        <f t="shared" si="4"/>
        <v>3106602</v>
      </c>
      <c r="D19" s="471">
        <f>3100452+2700</f>
        <v>3103152</v>
      </c>
      <c r="E19" s="471">
        <v>3450</v>
      </c>
      <c r="F19" s="471"/>
      <c r="G19" s="471"/>
      <c r="H19" s="469">
        <f t="shared" si="5"/>
        <v>3106602</v>
      </c>
      <c r="I19" s="469">
        <f t="shared" si="6"/>
        <v>2505275</v>
      </c>
      <c r="J19" s="471">
        <v>21686</v>
      </c>
      <c r="K19" s="471">
        <v>43284</v>
      </c>
      <c r="L19" s="471"/>
      <c r="M19" s="471">
        <f>2440305</f>
        <v>2440305</v>
      </c>
      <c r="N19" s="471"/>
      <c r="O19" s="471"/>
      <c r="P19" s="471"/>
      <c r="Q19" s="471"/>
      <c r="R19" s="471">
        <f>598627+2700</f>
        <v>601327</v>
      </c>
      <c r="S19" s="472">
        <f t="shared" si="7"/>
        <v>3041632</v>
      </c>
      <c r="T19" s="524">
        <f t="shared" si="1"/>
        <v>2.593328077755935</v>
      </c>
      <c r="U19" s="510">
        <f t="shared" si="3"/>
        <v>0</v>
      </c>
      <c r="V19" s="511"/>
      <c r="W19" s="511"/>
    </row>
    <row r="20" spans="1:23" ht="19.5" customHeight="1">
      <c r="A20" s="470" t="s">
        <v>62</v>
      </c>
      <c r="B20" s="482" t="s">
        <v>551</v>
      </c>
      <c r="C20" s="469">
        <f t="shared" si="4"/>
        <v>6457707</v>
      </c>
      <c r="D20" s="471">
        <v>6457707</v>
      </c>
      <c r="E20" s="471"/>
      <c r="F20" s="471"/>
      <c r="G20" s="471"/>
      <c r="H20" s="469">
        <f t="shared" si="5"/>
        <v>6457707</v>
      </c>
      <c r="I20" s="469">
        <f t="shared" si="6"/>
        <v>5966237</v>
      </c>
      <c r="J20" s="471">
        <v>40000</v>
      </c>
      <c r="K20" s="471">
        <v>14900</v>
      </c>
      <c r="L20" s="471"/>
      <c r="M20" s="471">
        <v>5879220</v>
      </c>
      <c r="N20" s="471"/>
      <c r="O20" s="471"/>
      <c r="P20" s="471"/>
      <c r="Q20" s="471">
        <v>32117</v>
      </c>
      <c r="R20" s="471">
        <v>491470</v>
      </c>
      <c r="S20" s="472">
        <f t="shared" si="7"/>
        <v>6402807</v>
      </c>
      <c r="T20" s="524">
        <f t="shared" si="1"/>
        <v>0.9201779949405295</v>
      </c>
      <c r="U20" s="510">
        <f t="shared" si="3"/>
        <v>0</v>
      </c>
      <c r="V20" s="511"/>
      <c r="W20" s="511"/>
    </row>
    <row r="21" spans="1:23" ht="19.5" customHeight="1">
      <c r="A21" s="470" t="s">
        <v>63</v>
      </c>
      <c r="B21" s="482" t="s">
        <v>515</v>
      </c>
      <c r="C21" s="469">
        <f t="shared" si="4"/>
        <v>8370665</v>
      </c>
      <c r="D21" s="471">
        <f>8369270+1395</f>
        <v>8370665</v>
      </c>
      <c r="E21" s="471"/>
      <c r="F21" s="471"/>
      <c r="G21" s="471"/>
      <c r="H21" s="469">
        <f t="shared" si="5"/>
        <v>8370665</v>
      </c>
      <c r="I21" s="469">
        <f t="shared" si="6"/>
        <v>6806239</v>
      </c>
      <c r="J21" s="471"/>
      <c r="K21" s="471"/>
      <c r="L21" s="471"/>
      <c r="M21" s="471">
        <f>6804844+1395</f>
        <v>6806239</v>
      </c>
      <c r="N21" s="471"/>
      <c r="O21" s="471"/>
      <c r="P21" s="471"/>
      <c r="Q21" s="471"/>
      <c r="R21" s="471">
        <v>1564426</v>
      </c>
      <c r="S21" s="472">
        <f t="shared" si="7"/>
        <v>8370665</v>
      </c>
      <c r="T21" s="524">
        <f t="shared" si="1"/>
        <v>0</v>
      </c>
      <c r="U21" s="510">
        <f t="shared" si="3"/>
        <v>0</v>
      </c>
      <c r="V21" s="511"/>
      <c r="W21" s="511"/>
    </row>
    <row r="22" spans="1:23" ht="19.5" customHeight="1">
      <c r="A22" s="467" t="s">
        <v>1</v>
      </c>
      <c r="B22" s="468" t="s">
        <v>17</v>
      </c>
      <c r="C22" s="469">
        <f aca="true" t="shared" si="8" ref="C22:S22">+C23+C31+C36+C41+C45+C51+C58+C64+C70</f>
        <v>510352362</v>
      </c>
      <c r="D22" s="469">
        <f t="shared" si="8"/>
        <v>472943005</v>
      </c>
      <c r="E22" s="469">
        <f t="shared" si="8"/>
        <v>37409357</v>
      </c>
      <c r="F22" s="469">
        <f t="shared" si="8"/>
        <v>4500</v>
      </c>
      <c r="G22" s="469">
        <f t="shared" si="8"/>
        <v>0</v>
      </c>
      <c r="H22" s="469">
        <f t="shared" si="8"/>
        <v>510347862</v>
      </c>
      <c r="I22" s="469">
        <f t="shared" si="8"/>
        <v>252549320</v>
      </c>
      <c r="J22" s="469">
        <f t="shared" si="8"/>
        <v>11155796</v>
      </c>
      <c r="K22" s="469">
        <f t="shared" si="8"/>
        <v>1607917</v>
      </c>
      <c r="L22" s="469">
        <f t="shared" si="8"/>
        <v>0</v>
      </c>
      <c r="M22" s="469">
        <f t="shared" si="8"/>
        <v>228883861</v>
      </c>
      <c r="N22" s="469">
        <f t="shared" si="8"/>
        <v>1431362</v>
      </c>
      <c r="O22" s="469">
        <f t="shared" si="8"/>
        <v>75697</v>
      </c>
      <c r="P22" s="469">
        <f t="shared" si="8"/>
        <v>0</v>
      </c>
      <c r="Q22" s="469">
        <f t="shared" si="8"/>
        <v>9394687</v>
      </c>
      <c r="R22" s="469">
        <f t="shared" si="8"/>
        <v>257798542</v>
      </c>
      <c r="S22" s="469">
        <f t="shared" si="8"/>
        <v>497584149</v>
      </c>
      <c r="T22" s="524">
        <f t="shared" si="1"/>
        <v>5.053948670303289</v>
      </c>
      <c r="U22" s="510">
        <f t="shared" si="3"/>
        <v>0</v>
      </c>
      <c r="V22" s="511"/>
      <c r="W22" s="511"/>
    </row>
    <row r="23" spans="1:23" ht="19.5" customHeight="1">
      <c r="A23" s="467" t="s">
        <v>43</v>
      </c>
      <c r="B23" s="468" t="s">
        <v>514</v>
      </c>
      <c r="C23" s="469">
        <f>+C24+C25+C26+C27+C28+C29+C30</f>
        <v>141001538</v>
      </c>
      <c r="D23" s="469">
        <f aca="true" t="shared" si="9" ref="D23:S23">+D24+D25+D26+D27+D28+D29+D30</f>
        <v>128766036</v>
      </c>
      <c r="E23" s="469">
        <f t="shared" si="9"/>
        <v>12235502</v>
      </c>
      <c r="F23" s="469">
        <f t="shared" si="9"/>
        <v>0</v>
      </c>
      <c r="G23" s="469">
        <f t="shared" si="9"/>
        <v>0</v>
      </c>
      <c r="H23" s="469">
        <f t="shared" si="9"/>
        <v>141001538</v>
      </c>
      <c r="I23" s="469">
        <f t="shared" si="9"/>
        <v>84343224</v>
      </c>
      <c r="J23" s="469">
        <f t="shared" si="9"/>
        <v>7375840</v>
      </c>
      <c r="K23" s="469">
        <f t="shared" si="9"/>
        <v>113623</v>
      </c>
      <c r="L23" s="469">
        <f t="shared" si="9"/>
        <v>0</v>
      </c>
      <c r="M23" s="469">
        <f t="shared" si="9"/>
        <v>69612543</v>
      </c>
      <c r="N23" s="469">
        <f t="shared" si="9"/>
        <v>768921</v>
      </c>
      <c r="O23" s="469">
        <f t="shared" si="9"/>
        <v>0</v>
      </c>
      <c r="P23" s="469">
        <f t="shared" si="9"/>
        <v>0</v>
      </c>
      <c r="Q23" s="469">
        <f t="shared" si="9"/>
        <v>6472297</v>
      </c>
      <c r="R23" s="469">
        <f t="shared" si="9"/>
        <v>56658314</v>
      </c>
      <c r="S23" s="469">
        <f t="shared" si="9"/>
        <v>133512075</v>
      </c>
      <c r="T23" s="524">
        <f t="shared" si="1"/>
        <v>8.879744743928688</v>
      </c>
      <c r="U23" s="510">
        <f t="shared" si="3"/>
        <v>0</v>
      </c>
      <c r="V23" s="511"/>
      <c r="W23" s="511"/>
    </row>
    <row r="24" spans="1:23" ht="19.5" customHeight="1">
      <c r="A24" s="470" t="s">
        <v>45</v>
      </c>
      <c r="B24" s="473" t="s">
        <v>542</v>
      </c>
      <c r="C24" s="469">
        <f>+D24+E24</f>
        <v>4544720</v>
      </c>
      <c r="D24" s="471">
        <v>4018355</v>
      </c>
      <c r="E24" s="471">
        <v>526365</v>
      </c>
      <c r="F24" s="466"/>
      <c r="G24" s="474"/>
      <c r="H24" s="469">
        <f>+I24+R24</f>
        <v>4544720</v>
      </c>
      <c r="I24" s="469">
        <f>+J24+K24+L24+M24+N24+O24+P24+Q24</f>
        <v>1760388</v>
      </c>
      <c r="J24" s="471">
        <v>16650</v>
      </c>
      <c r="K24" s="471"/>
      <c r="L24" s="470"/>
      <c r="M24" s="471">
        <v>1743738</v>
      </c>
      <c r="N24" s="470"/>
      <c r="O24" s="470"/>
      <c r="P24" s="470"/>
      <c r="Q24" s="470"/>
      <c r="R24" s="471">
        <v>2784332</v>
      </c>
      <c r="S24" s="472">
        <f>+R24+Q24+P24+O24+N24+M24</f>
        <v>4528070</v>
      </c>
      <c r="T24" s="524">
        <f t="shared" si="1"/>
        <v>0.9458142182291631</v>
      </c>
      <c r="U24" s="510">
        <f t="shared" si="3"/>
        <v>0</v>
      </c>
      <c r="V24" s="511"/>
      <c r="W24" s="511"/>
    </row>
    <row r="25" spans="1:23" ht="19.5" customHeight="1">
      <c r="A25" s="470" t="s">
        <v>46</v>
      </c>
      <c r="B25" s="475" t="s">
        <v>512</v>
      </c>
      <c r="C25" s="469">
        <f aca="true" t="shared" si="10" ref="C25:C30">+D25+E25</f>
        <v>24778626</v>
      </c>
      <c r="D25" s="471">
        <v>22821364</v>
      </c>
      <c r="E25" s="471">
        <v>1957262</v>
      </c>
      <c r="F25" s="466"/>
      <c r="G25" s="476"/>
      <c r="H25" s="469">
        <f aca="true" t="shared" si="11" ref="H25:H30">+I25+R25</f>
        <v>24778626</v>
      </c>
      <c r="I25" s="469">
        <f aca="true" t="shared" si="12" ref="I25:I30">+J25+K25+L25+M25+N25+O25+P25+Q25</f>
        <v>18856547</v>
      </c>
      <c r="J25" s="471">
        <v>2747663</v>
      </c>
      <c r="K25" s="471">
        <v>78112</v>
      </c>
      <c r="L25" s="470"/>
      <c r="M25" s="471">
        <v>15693675</v>
      </c>
      <c r="N25" s="471">
        <v>189497</v>
      </c>
      <c r="O25" s="471"/>
      <c r="P25" s="471"/>
      <c r="Q25" s="471">
        <v>147600</v>
      </c>
      <c r="R25" s="471">
        <v>5922079</v>
      </c>
      <c r="S25" s="472">
        <f aca="true" t="shared" si="13" ref="S25:S35">+R25+Q25+P25+O25+N25+M25</f>
        <v>21952851</v>
      </c>
      <c r="T25" s="524">
        <f t="shared" si="1"/>
        <v>14.985643978189644</v>
      </c>
      <c r="U25" s="510">
        <f t="shared" si="3"/>
        <v>0</v>
      </c>
      <c r="V25" s="511"/>
      <c r="W25" s="511"/>
    </row>
    <row r="26" spans="1:23" ht="19.5" customHeight="1">
      <c r="A26" s="470" t="s">
        <v>104</v>
      </c>
      <c r="B26" s="477" t="s">
        <v>510</v>
      </c>
      <c r="C26" s="469">
        <f t="shared" si="10"/>
        <v>20468553</v>
      </c>
      <c r="D26" s="471">
        <v>20173163</v>
      </c>
      <c r="E26" s="471">
        <v>295390</v>
      </c>
      <c r="F26" s="466"/>
      <c r="G26" s="474"/>
      <c r="H26" s="469">
        <f t="shared" si="11"/>
        <v>20468553</v>
      </c>
      <c r="I26" s="469">
        <f t="shared" si="12"/>
        <v>10654786</v>
      </c>
      <c r="J26" s="471">
        <v>575464</v>
      </c>
      <c r="K26" s="471"/>
      <c r="L26" s="470"/>
      <c r="M26" s="471">
        <v>10079321</v>
      </c>
      <c r="N26" s="471"/>
      <c r="O26" s="470"/>
      <c r="P26" s="470"/>
      <c r="Q26" s="471">
        <v>1</v>
      </c>
      <c r="R26" s="471">
        <v>9813767</v>
      </c>
      <c r="S26" s="472">
        <f t="shared" si="13"/>
        <v>19893089</v>
      </c>
      <c r="T26" s="524">
        <f t="shared" si="1"/>
        <v>5.4009906909439565</v>
      </c>
      <c r="U26" s="510">
        <f t="shared" si="3"/>
        <v>0</v>
      </c>
      <c r="V26" s="511"/>
      <c r="W26" s="511"/>
    </row>
    <row r="27" spans="1:23" ht="19.5" customHeight="1">
      <c r="A27" s="470" t="s">
        <v>106</v>
      </c>
      <c r="B27" s="477" t="s">
        <v>511</v>
      </c>
      <c r="C27" s="469">
        <f t="shared" si="10"/>
        <v>25953113</v>
      </c>
      <c r="D27" s="471">
        <v>25597353</v>
      </c>
      <c r="E27" s="471">
        <f>355759+1</f>
        <v>355760</v>
      </c>
      <c r="F27" s="466"/>
      <c r="G27" s="474"/>
      <c r="H27" s="469">
        <f t="shared" si="11"/>
        <v>25953113</v>
      </c>
      <c r="I27" s="469">
        <f t="shared" si="12"/>
        <v>19897780</v>
      </c>
      <c r="J27" s="471">
        <v>3847762</v>
      </c>
      <c r="K27" s="471">
        <v>21995</v>
      </c>
      <c r="L27" s="470"/>
      <c r="M27" s="471">
        <v>15075501</v>
      </c>
      <c r="N27" s="471">
        <v>102625</v>
      </c>
      <c r="O27" s="470"/>
      <c r="P27" s="470"/>
      <c r="Q27" s="471">
        <v>849897</v>
      </c>
      <c r="R27" s="471">
        <v>6055333</v>
      </c>
      <c r="S27" s="472">
        <f t="shared" si="13"/>
        <v>22083356</v>
      </c>
      <c r="T27" s="524">
        <f t="shared" si="1"/>
        <v>19.448184671857867</v>
      </c>
      <c r="U27" s="510">
        <f t="shared" si="3"/>
        <v>0</v>
      </c>
      <c r="V27" s="511"/>
      <c r="W27" s="511"/>
    </row>
    <row r="28" spans="1:23" ht="19.5" customHeight="1">
      <c r="A28" s="470" t="s">
        <v>107</v>
      </c>
      <c r="B28" s="477" t="s">
        <v>509</v>
      </c>
      <c r="C28" s="469">
        <f t="shared" si="10"/>
        <v>32931819</v>
      </c>
      <c r="D28" s="471">
        <f>26769481+5750773</f>
        <v>32520254</v>
      </c>
      <c r="E28" s="471">
        <v>411565</v>
      </c>
      <c r="F28" s="466"/>
      <c r="G28" s="474"/>
      <c r="H28" s="469">
        <f t="shared" si="11"/>
        <v>32931819</v>
      </c>
      <c r="I28" s="469">
        <f t="shared" si="12"/>
        <v>13692087</v>
      </c>
      <c r="J28" s="471">
        <v>5607</v>
      </c>
      <c r="K28" s="471"/>
      <c r="L28" s="470"/>
      <c r="M28" s="471">
        <f>13686479+1</f>
        <v>13686480</v>
      </c>
      <c r="N28" s="470"/>
      <c r="O28" s="470"/>
      <c r="P28" s="470"/>
      <c r="Q28" s="471"/>
      <c r="R28" s="471">
        <v>19239732</v>
      </c>
      <c r="S28" s="472">
        <f t="shared" si="13"/>
        <v>32926212</v>
      </c>
      <c r="T28" s="524">
        <f t="shared" si="1"/>
        <v>0.04095066004181831</v>
      </c>
      <c r="U28" s="510">
        <f t="shared" si="3"/>
        <v>0</v>
      </c>
      <c r="V28" s="511"/>
      <c r="W28" s="511"/>
    </row>
    <row r="29" spans="1:23" ht="18" customHeight="1">
      <c r="A29" s="470" t="s">
        <v>109</v>
      </c>
      <c r="B29" s="477" t="s">
        <v>549</v>
      </c>
      <c r="C29" s="469">
        <f t="shared" si="10"/>
        <v>13476111</v>
      </c>
      <c r="D29" s="471">
        <f>21357159-5750773-2412966+900-1</f>
        <v>13194319</v>
      </c>
      <c r="E29" s="471">
        <v>281792</v>
      </c>
      <c r="F29" s="466"/>
      <c r="G29" s="474"/>
      <c r="H29" s="469">
        <f t="shared" si="11"/>
        <v>13476111</v>
      </c>
      <c r="I29" s="469">
        <f t="shared" si="12"/>
        <v>5647893</v>
      </c>
      <c r="J29" s="471">
        <v>176194</v>
      </c>
      <c r="K29" s="471">
        <v>13516</v>
      </c>
      <c r="L29" s="470"/>
      <c r="M29" s="471">
        <v>4981384</v>
      </c>
      <c r="N29" s="471">
        <v>476799</v>
      </c>
      <c r="O29" s="470"/>
      <c r="P29" s="470"/>
      <c r="Q29" s="471"/>
      <c r="R29" s="471">
        <v>7828218</v>
      </c>
      <c r="S29" s="472">
        <f t="shared" si="13"/>
        <v>13286401</v>
      </c>
      <c r="T29" s="524">
        <f t="shared" si="1"/>
        <v>3.3589517365148382</v>
      </c>
      <c r="U29" s="510">
        <f t="shared" si="3"/>
        <v>0</v>
      </c>
      <c r="V29" s="511"/>
      <c r="W29" s="511"/>
    </row>
    <row r="30" spans="1:23" ht="18" customHeight="1">
      <c r="A30" s="470" t="s">
        <v>110</v>
      </c>
      <c r="B30" s="475" t="s">
        <v>508</v>
      </c>
      <c r="C30" s="469">
        <f t="shared" si="10"/>
        <v>18848596</v>
      </c>
      <c r="D30" s="471">
        <f>8029161+2412966-900+1</f>
        <v>10441228</v>
      </c>
      <c r="E30" s="471">
        <v>8407368</v>
      </c>
      <c r="F30" s="466"/>
      <c r="G30" s="474"/>
      <c r="H30" s="469">
        <f t="shared" si="11"/>
        <v>18848596</v>
      </c>
      <c r="I30" s="469">
        <f t="shared" si="12"/>
        <v>13833743</v>
      </c>
      <c r="J30" s="471">
        <v>6500</v>
      </c>
      <c r="K30" s="471"/>
      <c r="L30" s="471"/>
      <c r="M30" s="471">
        <v>8352444</v>
      </c>
      <c r="N30" s="471">
        <v>0</v>
      </c>
      <c r="O30" s="470"/>
      <c r="P30" s="470"/>
      <c r="Q30" s="471">
        <v>5474799</v>
      </c>
      <c r="R30" s="471">
        <v>5014853</v>
      </c>
      <c r="S30" s="472">
        <f t="shared" si="13"/>
        <v>18842096</v>
      </c>
      <c r="T30" s="524">
        <f t="shared" si="1"/>
        <v>0.04698656032571951</v>
      </c>
      <c r="U30" s="510">
        <f t="shared" si="3"/>
        <v>0</v>
      </c>
      <c r="V30" s="511"/>
      <c r="W30" s="511"/>
    </row>
    <row r="31" spans="1:23" ht="18" customHeight="1">
      <c r="A31" s="467" t="s">
        <v>44</v>
      </c>
      <c r="B31" s="468" t="s">
        <v>507</v>
      </c>
      <c r="C31" s="469">
        <f>+C32+C33+C34+C35</f>
        <v>52575725</v>
      </c>
      <c r="D31" s="469">
        <f aca="true" t="shared" si="14" ref="D31:N31">+D32+D33+D34+D35</f>
        <v>51028289</v>
      </c>
      <c r="E31" s="469">
        <f t="shared" si="14"/>
        <v>1547436</v>
      </c>
      <c r="F31" s="469">
        <f t="shared" si="14"/>
        <v>4500</v>
      </c>
      <c r="G31" s="469">
        <f t="shared" si="14"/>
        <v>0</v>
      </c>
      <c r="H31" s="469">
        <f t="shared" si="14"/>
        <v>52571225</v>
      </c>
      <c r="I31" s="469">
        <f t="shared" si="14"/>
        <v>31964457</v>
      </c>
      <c r="J31" s="469">
        <f t="shared" si="14"/>
        <v>516895</v>
      </c>
      <c r="K31" s="469">
        <f t="shared" si="14"/>
        <v>581790</v>
      </c>
      <c r="L31" s="469">
        <f t="shared" si="14"/>
        <v>0</v>
      </c>
      <c r="M31" s="469">
        <f t="shared" si="14"/>
        <v>28432345</v>
      </c>
      <c r="N31" s="469">
        <f t="shared" si="14"/>
        <v>127383</v>
      </c>
      <c r="O31" s="469">
        <f>+O32+O33+O34+O35</f>
        <v>42847</v>
      </c>
      <c r="P31" s="469">
        <f>+P32+P33+P34+P35</f>
        <v>0</v>
      </c>
      <c r="Q31" s="469">
        <f>+Q32+Q33+Q34+Q35</f>
        <v>2263197</v>
      </c>
      <c r="R31" s="469">
        <f>+R32+R33+R34+R35</f>
        <v>20606768</v>
      </c>
      <c r="S31" s="469">
        <f>+S32+S33+S34+S35</f>
        <v>51472540</v>
      </c>
      <c r="T31" s="523">
        <f t="shared" si="1"/>
        <v>3.437208396813999</v>
      </c>
      <c r="U31" s="510">
        <f t="shared" si="3"/>
        <v>0</v>
      </c>
      <c r="V31" s="511"/>
      <c r="W31" s="511"/>
    </row>
    <row r="32" spans="1:23" ht="18" customHeight="1">
      <c r="A32" s="470" t="s">
        <v>47</v>
      </c>
      <c r="B32" s="473" t="s">
        <v>506</v>
      </c>
      <c r="C32" s="469">
        <f>+D32+E32</f>
        <v>1989470</v>
      </c>
      <c r="D32" s="469">
        <v>1929160</v>
      </c>
      <c r="E32" s="471">
        <v>60310</v>
      </c>
      <c r="F32" s="471"/>
      <c r="G32" s="478"/>
      <c r="H32" s="469">
        <f>SUM(I32,R32)</f>
        <v>1989470</v>
      </c>
      <c r="I32" s="469">
        <f>+J32+K32+L32+M32+N32+O32+P32+Q32</f>
        <v>1665977</v>
      </c>
      <c r="J32" s="471">
        <v>69292</v>
      </c>
      <c r="K32" s="471"/>
      <c r="L32" s="470"/>
      <c r="M32" s="471">
        <v>1596685</v>
      </c>
      <c r="N32" s="470"/>
      <c r="O32" s="470"/>
      <c r="P32" s="470"/>
      <c r="Q32" s="470"/>
      <c r="R32" s="471">
        <v>323493</v>
      </c>
      <c r="S32" s="472">
        <f t="shared" si="13"/>
        <v>1920178</v>
      </c>
      <c r="T32" s="524">
        <f t="shared" si="1"/>
        <v>4.159241093964683</v>
      </c>
      <c r="U32" s="510">
        <f t="shared" si="3"/>
        <v>0</v>
      </c>
      <c r="V32" s="511"/>
      <c r="W32" s="511"/>
    </row>
    <row r="33" spans="1:23" ht="18" customHeight="1">
      <c r="A33" s="470" t="s">
        <v>48</v>
      </c>
      <c r="B33" s="475" t="s">
        <v>505</v>
      </c>
      <c r="C33" s="469">
        <f aca="true" t="shared" si="15" ref="C33:C74">+D33+E33</f>
        <v>38956243</v>
      </c>
      <c r="D33" s="469">
        <v>37557485</v>
      </c>
      <c r="E33" s="471">
        <v>1398758</v>
      </c>
      <c r="F33" s="471">
        <v>4500</v>
      </c>
      <c r="G33" s="478"/>
      <c r="H33" s="469">
        <f>SUM(I33,R33)</f>
        <v>38951743</v>
      </c>
      <c r="I33" s="469">
        <f>+J33+K33+L33+M33+N33+O33+P33+Q33</f>
        <v>21675698</v>
      </c>
      <c r="J33" s="471">
        <v>368784</v>
      </c>
      <c r="K33" s="471">
        <v>581790</v>
      </c>
      <c r="L33" s="470"/>
      <c r="M33" s="471">
        <v>20725124</v>
      </c>
      <c r="N33" s="471"/>
      <c r="O33" s="471"/>
      <c r="P33" s="470"/>
      <c r="Q33" s="470"/>
      <c r="R33" s="471">
        <v>17276045</v>
      </c>
      <c r="S33" s="472">
        <f t="shared" si="13"/>
        <v>38001169</v>
      </c>
      <c r="T33" s="524">
        <f t="shared" si="1"/>
        <v>4.385436630460528</v>
      </c>
      <c r="U33" s="510">
        <f t="shared" si="3"/>
        <v>0</v>
      </c>
      <c r="V33" s="511"/>
      <c r="W33" s="511"/>
    </row>
    <row r="34" spans="1:23" ht="18" customHeight="1">
      <c r="A34" s="470" t="s">
        <v>504</v>
      </c>
      <c r="B34" s="477" t="s">
        <v>501</v>
      </c>
      <c r="C34" s="469">
        <f t="shared" si="15"/>
        <v>6047704</v>
      </c>
      <c r="D34" s="469">
        <v>5989178</v>
      </c>
      <c r="E34" s="471">
        <v>58526</v>
      </c>
      <c r="F34" s="471"/>
      <c r="G34" s="478"/>
      <c r="H34" s="469">
        <f>SUM(I34,R34)</f>
        <v>6047704</v>
      </c>
      <c r="I34" s="469">
        <f>+J34+K34+L34+M34+N34+O34+P34+Q34</f>
        <v>3742127</v>
      </c>
      <c r="J34" s="471">
        <v>30252</v>
      </c>
      <c r="K34" s="471"/>
      <c r="L34" s="470"/>
      <c r="M34" s="471">
        <v>1451252</v>
      </c>
      <c r="N34" s="470" t="s">
        <v>543</v>
      </c>
      <c r="O34" s="470"/>
      <c r="P34" s="470"/>
      <c r="Q34" s="479">
        <v>2254623</v>
      </c>
      <c r="R34" s="471">
        <v>2305577</v>
      </c>
      <c r="S34" s="472">
        <f t="shared" si="13"/>
        <v>6017452</v>
      </c>
      <c r="T34" s="524">
        <f t="shared" si="1"/>
        <v>0.8084172450587593</v>
      </c>
      <c r="U34" s="510">
        <f t="shared" si="3"/>
        <v>0</v>
      </c>
      <c r="V34" s="511"/>
      <c r="W34" s="511"/>
    </row>
    <row r="35" spans="1:23" ht="18" customHeight="1">
      <c r="A35" s="470" t="s">
        <v>502</v>
      </c>
      <c r="B35" s="475" t="s">
        <v>500</v>
      </c>
      <c r="C35" s="469">
        <f t="shared" si="15"/>
        <v>5582308</v>
      </c>
      <c r="D35" s="469">
        <v>5552466</v>
      </c>
      <c r="E35" s="471">
        <v>29842</v>
      </c>
      <c r="F35" s="471"/>
      <c r="G35" s="480"/>
      <c r="H35" s="469">
        <f>SUM(I35,R35)</f>
        <v>5582308</v>
      </c>
      <c r="I35" s="469">
        <f>+J35+K35+L35+M35+N35+O35+P35+Q35</f>
        <v>4880655</v>
      </c>
      <c r="J35" s="471">
        <v>48567</v>
      </c>
      <c r="K35" s="471"/>
      <c r="L35" s="470"/>
      <c r="M35" s="471">
        <v>4659284</v>
      </c>
      <c r="N35" s="471">
        <v>121383</v>
      </c>
      <c r="O35" s="470" t="s">
        <v>544</v>
      </c>
      <c r="P35" s="470"/>
      <c r="Q35" s="470" t="s">
        <v>545</v>
      </c>
      <c r="R35" s="471">
        <v>701653</v>
      </c>
      <c r="S35" s="472">
        <f t="shared" si="13"/>
        <v>5533741</v>
      </c>
      <c r="T35" s="524">
        <f t="shared" si="1"/>
        <v>0.995091847303282</v>
      </c>
      <c r="U35" s="510">
        <f t="shared" si="3"/>
        <v>0</v>
      </c>
      <c r="V35" s="511"/>
      <c r="W35" s="511"/>
    </row>
    <row r="36" spans="1:23" ht="18" customHeight="1">
      <c r="A36" s="467" t="s">
        <v>49</v>
      </c>
      <c r="B36" s="468" t="s">
        <v>499</v>
      </c>
      <c r="C36" s="469">
        <f t="shared" si="15"/>
        <v>37580776</v>
      </c>
      <c r="D36" s="469">
        <f aca="true" t="shared" si="16" ref="D36:R36">+D37+D38+D39+D40</f>
        <v>35737802</v>
      </c>
      <c r="E36" s="469">
        <f t="shared" si="16"/>
        <v>1842974</v>
      </c>
      <c r="F36" s="469">
        <f t="shared" si="16"/>
        <v>0</v>
      </c>
      <c r="G36" s="469">
        <f t="shared" si="16"/>
        <v>0</v>
      </c>
      <c r="H36" s="469">
        <f t="shared" si="16"/>
        <v>37580776</v>
      </c>
      <c r="I36" s="469">
        <f t="shared" si="16"/>
        <v>13934942</v>
      </c>
      <c r="J36" s="469">
        <f t="shared" si="16"/>
        <v>898371</v>
      </c>
      <c r="K36" s="469">
        <f t="shared" si="16"/>
        <v>46482</v>
      </c>
      <c r="L36" s="469">
        <f t="shared" si="16"/>
        <v>0</v>
      </c>
      <c r="M36" s="469">
        <f t="shared" si="16"/>
        <v>12879249</v>
      </c>
      <c r="N36" s="469">
        <f t="shared" si="16"/>
        <v>0</v>
      </c>
      <c r="O36" s="469">
        <f t="shared" si="16"/>
        <v>0</v>
      </c>
      <c r="P36" s="469">
        <f t="shared" si="16"/>
        <v>0</v>
      </c>
      <c r="Q36" s="469">
        <f t="shared" si="16"/>
        <v>110840</v>
      </c>
      <c r="R36" s="469">
        <f t="shared" si="16"/>
        <v>23645834</v>
      </c>
      <c r="S36" s="469">
        <f>+S37+S38+S39+S40</f>
        <v>36635923</v>
      </c>
      <c r="T36" s="523">
        <f t="shared" si="1"/>
        <v>6.780458792006454</v>
      </c>
      <c r="U36" s="510">
        <f t="shared" si="3"/>
        <v>0</v>
      </c>
      <c r="V36" s="511"/>
      <c r="W36" s="511"/>
    </row>
    <row r="37" spans="1:23" ht="18" customHeight="1">
      <c r="A37" s="470" t="s">
        <v>113</v>
      </c>
      <c r="B37" s="481" t="s">
        <v>498</v>
      </c>
      <c r="C37" s="469">
        <f t="shared" si="15"/>
        <v>41950</v>
      </c>
      <c r="D37" s="447">
        <v>41650</v>
      </c>
      <c r="E37" s="447">
        <v>300</v>
      </c>
      <c r="F37" s="445"/>
      <c r="G37" s="471"/>
      <c r="H37" s="469">
        <f aca="true" t="shared" si="17" ref="H37:H74">+I37+R37</f>
        <v>41950</v>
      </c>
      <c r="I37" s="469">
        <f>+J37+K37+L37+M37+N37+O37+P37+Q37</f>
        <v>41950</v>
      </c>
      <c r="J37" s="447">
        <v>300</v>
      </c>
      <c r="K37" s="447"/>
      <c r="L37" s="447">
        <v>0</v>
      </c>
      <c r="M37" s="447">
        <v>41650</v>
      </c>
      <c r="N37" s="447"/>
      <c r="O37" s="447"/>
      <c r="P37" s="447"/>
      <c r="Q37" s="447"/>
      <c r="R37" s="447"/>
      <c r="S37" s="526">
        <f>+R37+Q37+P37+O37+N37+M37</f>
        <v>41650</v>
      </c>
      <c r="T37" s="524">
        <f t="shared" si="1"/>
        <v>0.7151370679380215</v>
      </c>
      <c r="U37" s="510">
        <f t="shared" si="3"/>
        <v>0</v>
      </c>
      <c r="V37" s="511"/>
      <c r="W37" s="511"/>
    </row>
    <row r="38" spans="1:23" ht="18" customHeight="1">
      <c r="A38" s="470" t="s">
        <v>114</v>
      </c>
      <c r="B38" s="482" t="s">
        <v>497</v>
      </c>
      <c r="C38" s="469">
        <f t="shared" si="15"/>
        <v>7460124</v>
      </c>
      <c r="D38" s="447">
        <v>7450949</v>
      </c>
      <c r="E38" s="447">
        <v>9175</v>
      </c>
      <c r="F38" s="445"/>
      <c r="G38" s="471"/>
      <c r="H38" s="469">
        <f t="shared" si="17"/>
        <v>7460124</v>
      </c>
      <c r="I38" s="469">
        <f>+J38+K38+L38+M38+N38+O38+P38+Q38</f>
        <v>2332215</v>
      </c>
      <c r="J38" s="447">
        <v>258250</v>
      </c>
      <c r="K38" s="447"/>
      <c r="L38" s="447">
        <v>0</v>
      </c>
      <c r="M38" s="447">
        <v>2073965</v>
      </c>
      <c r="N38" s="447"/>
      <c r="O38" s="447"/>
      <c r="P38" s="447"/>
      <c r="Q38" s="447"/>
      <c r="R38" s="447">
        <v>5127909</v>
      </c>
      <c r="S38" s="526">
        <f>+R38+Q38+P38+O38+N38+M38</f>
        <v>7201874</v>
      </c>
      <c r="T38" s="524">
        <f t="shared" si="1"/>
        <v>11.07316435234316</v>
      </c>
      <c r="U38" s="510">
        <f t="shared" si="3"/>
        <v>0</v>
      </c>
      <c r="V38" s="511"/>
      <c r="W38" s="511"/>
    </row>
    <row r="39" spans="1:23" ht="18" customHeight="1">
      <c r="A39" s="470" t="s">
        <v>115</v>
      </c>
      <c r="B39" s="482" t="s">
        <v>496</v>
      </c>
      <c r="C39" s="469">
        <f t="shared" si="15"/>
        <v>16112846</v>
      </c>
      <c r="D39" s="447">
        <v>15913789</v>
      </c>
      <c r="E39" s="447">
        <v>199057</v>
      </c>
      <c r="F39" s="445"/>
      <c r="G39" s="471"/>
      <c r="H39" s="469">
        <f t="shared" si="17"/>
        <v>16112846</v>
      </c>
      <c r="I39" s="469">
        <f>+J39+K39+L39+M39+N39+O39+P39+Q39</f>
        <v>3304429</v>
      </c>
      <c r="J39" s="447">
        <v>35662</v>
      </c>
      <c r="K39" s="447">
        <v>46482</v>
      </c>
      <c r="L39" s="447"/>
      <c r="M39" s="447">
        <v>3222285</v>
      </c>
      <c r="N39" s="447"/>
      <c r="O39" s="447"/>
      <c r="P39" s="447"/>
      <c r="Q39" s="447"/>
      <c r="R39" s="447">
        <v>12808417</v>
      </c>
      <c r="S39" s="526">
        <f>+R39+Q39+P39+O39+N39+M39</f>
        <v>16030702</v>
      </c>
      <c r="T39" s="524">
        <f t="shared" si="1"/>
        <v>2.4858757746043265</v>
      </c>
      <c r="U39" s="510">
        <f t="shared" si="3"/>
        <v>0</v>
      </c>
      <c r="V39" s="511"/>
      <c r="W39" s="511"/>
    </row>
    <row r="40" spans="1:23" ht="18" customHeight="1">
      <c r="A40" s="470" t="s">
        <v>495</v>
      </c>
      <c r="B40" s="482" t="s">
        <v>494</v>
      </c>
      <c r="C40" s="469">
        <f t="shared" si="15"/>
        <v>13965856</v>
      </c>
      <c r="D40" s="447">
        <v>12331414</v>
      </c>
      <c r="E40" s="447">
        <v>1634442</v>
      </c>
      <c r="F40" s="445"/>
      <c r="G40" s="471"/>
      <c r="H40" s="469">
        <f t="shared" si="17"/>
        <v>13965856</v>
      </c>
      <c r="I40" s="469">
        <f>+J40+K40+L40+M40+N40+O40+P40+Q40</f>
        <v>8256348</v>
      </c>
      <c r="J40" s="447">
        <v>604159</v>
      </c>
      <c r="K40" s="447"/>
      <c r="L40" s="447">
        <v>0</v>
      </c>
      <c r="M40" s="447">
        <v>7541349</v>
      </c>
      <c r="N40" s="447"/>
      <c r="O40" s="447"/>
      <c r="P40" s="447"/>
      <c r="Q40" s="447">
        <v>110840</v>
      </c>
      <c r="R40" s="447">
        <v>5709508</v>
      </c>
      <c r="S40" s="526">
        <f>+R40+Q40+P40+O40+N40+M40</f>
        <v>13361697</v>
      </c>
      <c r="T40" s="524">
        <f t="shared" si="1"/>
        <v>7.317508903452229</v>
      </c>
      <c r="U40" s="510">
        <f t="shared" si="3"/>
        <v>0</v>
      </c>
      <c r="V40" s="511"/>
      <c r="W40" s="511"/>
    </row>
    <row r="41" spans="1:23" ht="18" customHeight="1">
      <c r="A41" s="467" t="s">
        <v>58</v>
      </c>
      <c r="B41" s="468" t="s">
        <v>493</v>
      </c>
      <c r="C41" s="469">
        <f t="shared" si="15"/>
        <v>20738494</v>
      </c>
      <c r="D41" s="469">
        <f>SUM(D42:D44)</f>
        <v>19731008</v>
      </c>
      <c r="E41" s="469">
        <f>SUM(E42:E44)</f>
        <v>1007486</v>
      </c>
      <c r="F41" s="469">
        <f>SUM(F42:F44)</f>
        <v>0</v>
      </c>
      <c r="G41" s="469">
        <f>SUM(G42:G44)</f>
        <v>0</v>
      </c>
      <c r="H41" s="469">
        <f t="shared" si="17"/>
        <v>20738494</v>
      </c>
      <c r="I41" s="469">
        <f>SUM(J41:Q41)</f>
        <v>10468577</v>
      </c>
      <c r="J41" s="469">
        <f aca="true" t="shared" si="18" ref="J41:R41">SUM(J42:J44)</f>
        <v>643624</v>
      </c>
      <c r="K41" s="469">
        <f t="shared" si="18"/>
        <v>42081</v>
      </c>
      <c r="L41" s="469">
        <f t="shared" si="18"/>
        <v>0</v>
      </c>
      <c r="M41" s="469">
        <f t="shared" si="18"/>
        <v>9782872</v>
      </c>
      <c r="N41" s="469">
        <f t="shared" si="18"/>
        <v>0</v>
      </c>
      <c r="O41" s="469">
        <f t="shared" si="18"/>
        <v>0</v>
      </c>
      <c r="P41" s="469">
        <f t="shared" si="18"/>
        <v>0</v>
      </c>
      <c r="Q41" s="469">
        <f t="shared" si="18"/>
        <v>0</v>
      </c>
      <c r="R41" s="469">
        <f t="shared" si="18"/>
        <v>10269917</v>
      </c>
      <c r="S41" s="526">
        <f>+R41+Q41+P41+O41+N41+M41</f>
        <v>20052789</v>
      </c>
      <c r="T41" s="523">
        <f t="shared" si="1"/>
        <v>6.550126153726528</v>
      </c>
      <c r="U41" s="510">
        <f t="shared" si="3"/>
        <v>0</v>
      </c>
      <c r="V41" s="511"/>
      <c r="W41" s="511"/>
    </row>
    <row r="42" spans="1:23" ht="18" customHeight="1">
      <c r="A42" s="470" t="s">
        <v>116</v>
      </c>
      <c r="B42" s="482" t="s">
        <v>492</v>
      </c>
      <c r="C42" s="469">
        <f t="shared" si="15"/>
        <v>4636969</v>
      </c>
      <c r="D42" s="446">
        <v>4627369</v>
      </c>
      <c r="E42" s="479">
        <v>9600</v>
      </c>
      <c r="F42" s="479"/>
      <c r="G42" s="471"/>
      <c r="H42" s="469">
        <f t="shared" si="17"/>
        <v>4636969</v>
      </c>
      <c r="I42" s="469">
        <f>+J42+K42+L42+M42+N42+O42+P42+Q42</f>
        <v>2996377</v>
      </c>
      <c r="J42" s="479">
        <v>800</v>
      </c>
      <c r="K42" s="479"/>
      <c r="L42" s="470"/>
      <c r="M42" s="479">
        <v>2995577</v>
      </c>
      <c r="N42" s="470"/>
      <c r="O42" s="470"/>
      <c r="P42" s="470"/>
      <c r="Q42" s="470"/>
      <c r="R42" s="527">
        <v>1640592</v>
      </c>
      <c r="S42" s="526">
        <f aca="true" t="shared" si="19" ref="S42:S50">+R42+Q42+P42+O42+N42+M42</f>
        <v>4636169</v>
      </c>
      <c r="T42" s="524">
        <f t="shared" si="1"/>
        <v>0.026698910050370832</v>
      </c>
      <c r="U42" s="510">
        <f t="shared" si="3"/>
        <v>0</v>
      </c>
      <c r="V42" s="511"/>
      <c r="W42" s="511"/>
    </row>
    <row r="43" spans="1:23" ht="18" customHeight="1">
      <c r="A43" s="470" t="s">
        <v>117</v>
      </c>
      <c r="B43" s="482" t="s">
        <v>491</v>
      </c>
      <c r="C43" s="469">
        <f t="shared" si="15"/>
        <v>6734599</v>
      </c>
      <c r="D43" s="446">
        <v>5928743</v>
      </c>
      <c r="E43" s="479">
        <v>805856</v>
      </c>
      <c r="F43" s="471"/>
      <c r="G43" s="471"/>
      <c r="H43" s="469">
        <f t="shared" si="17"/>
        <v>6734599</v>
      </c>
      <c r="I43" s="469">
        <f>+J43+K43+L43+M43+N43+O43+P43+Q43</f>
        <v>3578844</v>
      </c>
      <c r="J43" s="479">
        <v>498022</v>
      </c>
      <c r="K43" s="479">
        <v>41419</v>
      </c>
      <c r="L43" s="470"/>
      <c r="M43" s="479">
        <v>3039403</v>
      </c>
      <c r="N43" s="470"/>
      <c r="O43" s="470"/>
      <c r="P43" s="470"/>
      <c r="Q43" s="470"/>
      <c r="R43" s="527">
        <v>3155755</v>
      </c>
      <c r="S43" s="526">
        <f t="shared" si="19"/>
        <v>6195158</v>
      </c>
      <c r="T43" s="524">
        <f t="shared" si="1"/>
        <v>15.073051521664539</v>
      </c>
      <c r="U43" s="510">
        <f t="shared" si="3"/>
        <v>0</v>
      </c>
      <c r="V43" s="511"/>
      <c r="W43" s="511"/>
    </row>
    <row r="44" spans="1:23" ht="18" customHeight="1">
      <c r="A44" s="470" t="s">
        <v>118</v>
      </c>
      <c r="B44" s="482" t="s">
        <v>490</v>
      </c>
      <c r="C44" s="469">
        <f t="shared" si="15"/>
        <v>9366926</v>
      </c>
      <c r="D44" s="446">
        <v>9174896</v>
      </c>
      <c r="E44" s="479">
        <v>192030</v>
      </c>
      <c r="F44" s="471"/>
      <c r="G44" s="471"/>
      <c r="H44" s="469">
        <f t="shared" si="17"/>
        <v>9366926</v>
      </c>
      <c r="I44" s="469">
        <f>+J44+K44+L44+M44+N44+O44+P44+Q44</f>
        <v>3893356</v>
      </c>
      <c r="J44" s="479">
        <v>144802</v>
      </c>
      <c r="K44" s="479">
        <v>662</v>
      </c>
      <c r="L44" s="470"/>
      <c r="M44" s="479">
        <v>3747892</v>
      </c>
      <c r="N44" s="470"/>
      <c r="O44" s="470"/>
      <c r="P44" s="470"/>
      <c r="Q44" s="470"/>
      <c r="R44" s="527">
        <v>5473570</v>
      </c>
      <c r="S44" s="526">
        <f t="shared" si="19"/>
        <v>9221462</v>
      </c>
      <c r="T44" s="524">
        <f t="shared" si="1"/>
        <v>3.736211124798246</v>
      </c>
      <c r="U44" s="510">
        <f t="shared" si="3"/>
        <v>0</v>
      </c>
      <c r="V44" s="511"/>
      <c r="W44" s="511"/>
    </row>
    <row r="45" spans="1:23" ht="18" customHeight="1">
      <c r="A45" s="467" t="s">
        <v>59</v>
      </c>
      <c r="B45" s="468" t="s">
        <v>489</v>
      </c>
      <c r="C45" s="472">
        <f aca="true" t="shared" si="20" ref="C45:S45">+C46+C47+C48+C49+C50</f>
        <v>22577685</v>
      </c>
      <c r="D45" s="472">
        <f t="shared" si="20"/>
        <v>21130042</v>
      </c>
      <c r="E45" s="472">
        <f t="shared" si="20"/>
        <v>1447643</v>
      </c>
      <c r="F45" s="472">
        <f t="shared" si="20"/>
        <v>0</v>
      </c>
      <c r="G45" s="472">
        <f t="shared" si="20"/>
        <v>0</v>
      </c>
      <c r="H45" s="472">
        <f t="shared" si="20"/>
        <v>22577685</v>
      </c>
      <c r="I45" s="472">
        <f t="shared" si="20"/>
        <v>12312649</v>
      </c>
      <c r="J45" s="472">
        <f t="shared" si="20"/>
        <v>438800</v>
      </c>
      <c r="K45" s="472">
        <f t="shared" si="20"/>
        <v>657414</v>
      </c>
      <c r="L45" s="472">
        <f t="shared" si="20"/>
        <v>0</v>
      </c>
      <c r="M45" s="472">
        <f t="shared" si="20"/>
        <v>10784357</v>
      </c>
      <c r="N45" s="472">
        <f t="shared" si="20"/>
        <v>432078</v>
      </c>
      <c r="O45" s="472">
        <f t="shared" si="20"/>
        <v>0</v>
      </c>
      <c r="P45" s="472">
        <f t="shared" si="20"/>
        <v>0</v>
      </c>
      <c r="Q45" s="472">
        <f t="shared" si="20"/>
        <v>0</v>
      </c>
      <c r="R45" s="472">
        <f t="shared" si="20"/>
        <v>10265036</v>
      </c>
      <c r="S45" s="472">
        <f t="shared" si="20"/>
        <v>21481471</v>
      </c>
      <c r="T45" s="524">
        <f t="shared" si="1"/>
        <v>8.9031531719941</v>
      </c>
      <c r="U45" s="510">
        <f t="shared" si="3"/>
        <v>0</v>
      </c>
      <c r="V45" s="511"/>
      <c r="W45" s="511"/>
    </row>
    <row r="46" spans="1:23" ht="18" customHeight="1">
      <c r="A46" s="473" t="s">
        <v>488</v>
      </c>
      <c r="B46" s="473" t="s">
        <v>488</v>
      </c>
      <c r="C46" s="469">
        <f t="shared" si="15"/>
        <v>475175</v>
      </c>
      <c r="D46" s="469">
        <v>328459</v>
      </c>
      <c r="E46" s="471">
        <v>146716</v>
      </c>
      <c r="F46" s="471"/>
      <c r="G46" s="471"/>
      <c r="H46" s="469">
        <f t="shared" si="17"/>
        <v>475175</v>
      </c>
      <c r="I46" s="469">
        <f>+J46+K46+L46+M46+N46+O46+P46+Q46</f>
        <v>196644</v>
      </c>
      <c r="J46" s="471">
        <v>34030</v>
      </c>
      <c r="K46" s="471"/>
      <c r="L46" s="470"/>
      <c r="M46" s="471">
        <v>162614</v>
      </c>
      <c r="N46" s="470"/>
      <c r="O46" s="470"/>
      <c r="P46" s="470"/>
      <c r="Q46" s="470"/>
      <c r="R46" s="471">
        <v>278531</v>
      </c>
      <c r="S46" s="526">
        <f t="shared" si="19"/>
        <v>441145</v>
      </c>
      <c r="T46" s="524">
        <f t="shared" si="1"/>
        <v>17.305384349382642</v>
      </c>
      <c r="U46" s="510">
        <f t="shared" si="3"/>
        <v>0</v>
      </c>
      <c r="V46" s="511"/>
      <c r="W46" s="511"/>
    </row>
    <row r="47" spans="1:23" ht="18" customHeight="1">
      <c r="A47" s="473" t="s">
        <v>503</v>
      </c>
      <c r="B47" s="473" t="s">
        <v>503</v>
      </c>
      <c r="C47" s="469">
        <f t="shared" si="15"/>
        <v>6354791</v>
      </c>
      <c r="D47" s="469">
        <v>5811124</v>
      </c>
      <c r="E47" s="471">
        <v>543667</v>
      </c>
      <c r="F47" s="471"/>
      <c r="G47" s="471"/>
      <c r="H47" s="469">
        <f t="shared" si="17"/>
        <v>6354791</v>
      </c>
      <c r="I47" s="469">
        <f>+J47+K47+L47+M47+N47+O47+P47+Q47</f>
        <v>2094749</v>
      </c>
      <c r="J47" s="471">
        <v>319395</v>
      </c>
      <c r="K47" s="471"/>
      <c r="L47" s="470"/>
      <c r="M47" s="471">
        <v>1775354</v>
      </c>
      <c r="N47" s="471"/>
      <c r="O47" s="471"/>
      <c r="P47" s="470"/>
      <c r="Q47" s="470"/>
      <c r="R47" s="471">
        <v>4260042</v>
      </c>
      <c r="S47" s="526">
        <f t="shared" si="19"/>
        <v>6035396</v>
      </c>
      <c r="T47" s="524">
        <f t="shared" si="1"/>
        <v>15.247411503717151</v>
      </c>
      <c r="U47" s="510">
        <f t="shared" si="3"/>
        <v>0</v>
      </c>
      <c r="V47" s="511"/>
      <c r="W47" s="511"/>
    </row>
    <row r="48" spans="1:23" ht="18" customHeight="1">
      <c r="A48" s="477" t="s">
        <v>487</v>
      </c>
      <c r="B48" s="477" t="s">
        <v>487</v>
      </c>
      <c r="C48" s="469">
        <f t="shared" si="15"/>
        <v>4972127</v>
      </c>
      <c r="D48" s="469">
        <v>4477043</v>
      </c>
      <c r="E48" s="471">
        <v>495084</v>
      </c>
      <c r="F48" s="471"/>
      <c r="G48" s="471"/>
      <c r="H48" s="469">
        <f t="shared" si="17"/>
        <v>4972127</v>
      </c>
      <c r="I48" s="469">
        <f>+J48+K48+L48+M48+N48+O48+P48+Q48</f>
        <v>3860196</v>
      </c>
      <c r="J48" s="471">
        <v>9706</v>
      </c>
      <c r="K48" s="471"/>
      <c r="L48" s="470"/>
      <c r="M48" s="471">
        <v>3850490</v>
      </c>
      <c r="N48" s="470"/>
      <c r="O48" s="470"/>
      <c r="P48" s="470"/>
      <c r="Q48" s="470"/>
      <c r="R48" s="471">
        <v>1111931</v>
      </c>
      <c r="S48" s="526">
        <f t="shared" si="19"/>
        <v>4962421</v>
      </c>
      <c r="T48" s="524">
        <f t="shared" si="1"/>
        <v>0.25143800988343595</v>
      </c>
      <c r="U48" s="510">
        <f t="shared" si="3"/>
        <v>0</v>
      </c>
      <c r="V48" s="511"/>
      <c r="W48" s="511"/>
    </row>
    <row r="49" spans="1:23" ht="18" customHeight="1">
      <c r="A49" s="475" t="s">
        <v>485</v>
      </c>
      <c r="B49" s="475" t="s">
        <v>485</v>
      </c>
      <c r="C49" s="469">
        <f t="shared" si="15"/>
        <v>5968295</v>
      </c>
      <c r="D49" s="469">
        <v>5709071</v>
      </c>
      <c r="E49" s="471">
        <v>259224</v>
      </c>
      <c r="F49" s="471"/>
      <c r="G49" s="471"/>
      <c r="H49" s="469">
        <f t="shared" si="17"/>
        <v>5968295</v>
      </c>
      <c r="I49" s="469">
        <f>+J49+K49+L49+M49+N49+O49+P49+Q49</f>
        <v>3830840</v>
      </c>
      <c r="J49" s="471">
        <v>60719</v>
      </c>
      <c r="K49" s="471">
        <v>657414</v>
      </c>
      <c r="L49" s="470"/>
      <c r="M49" s="471">
        <v>3112707</v>
      </c>
      <c r="N49" s="471"/>
      <c r="O49" s="470"/>
      <c r="P49" s="470"/>
      <c r="Q49" s="470"/>
      <c r="R49" s="471">
        <v>2137455</v>
      </c>
      <c r="S49" s="526">
        <f t="shared" si="19"/>
        <v>5250162</v>
      </c>
      <c r="T49" s="524">
        <f t="shared" si="1"/>
        <v>18.746097461653317</v>
      </c>
      <c r="U49" s="510">
        <f t="shared" si="3"/>
        <v>0</v>
      </c>
      <c r="V49" s="511"/>
      <c r="W49" s="511"/>
    </row>
    <row r="50" spans="1:23" ht="18" customHeight="1">
      <c r="A50" s="475" t="s">
        <v>546</v>
      </c>
      <c r="B50" s="475" t="s">
        <v>546</v>
      </c>
      <c r="C50" s="469">
        <f t="shared" si="15"/>
        <v>4807297</v>
      </c>
      <c r="D50" s="469">
        <v>4804345</v>
      </c>
      <c r="E50" s="471">
        <v>2952</v>
      </c>
      <c r="F50" s="471"/>
      <c r="G50" s="471"/>
      <c r="H50" s="469">
        <f t="shared" si="17"/>
        <v>4807297</v>
      </c>
      <c r="I50" s="469">
        <f>+J50+K50+L50+M50+N50+O50+P50+Q50</f>
        <v>2330220</v>
      </c>
      <c r="J50" s="471">
        <v>14950</v>
      </c>
      <c r="K50" s="471"/>
      <c r="L50" s="470"/>
      <c r="M50" s="471">
        <v>1883192</v>
      </c>
      <c r="N50" s="471">
        <v>432078</v>
      </c>
      <c r="O50" s="470"/>
      <c r="P50" s="470"/>
      <c r="Q50" s="470"/>
      <c r="R50" s="471">
        <v>2477077</v>
      </c>
      <c r="S50" s="526">
        <f t="shared" si="19"/>
        <v>4792347</v>
      </c>
      <c r="T50" s="524">
        <f t="shared" si="1"/>
        <v>0.6415703238320845</v>
      </c>
      <c r="U50" s="510">
        <f t="shared" si="3"/>
        <v>0</v>
      </c>
      <c r="V50" s="511"/>
      <c r="W50" s="511"/>
    </row>
    <row r="51" spans="1:23" ht="18" customHeight="1">
      <c r="A51" s="467" t="s">
        <v>60</v>
      </c>
      <c r="B51" s="468" t="s">
        <v>484</v>
      </c>
      <c r="C51" s="469">
        <f t="shared" si="15"/>
        <v>61226727</v>
      </c>
      <c r="D51" s="469">
        <f>SUM(D52:D57)</f>
        <v>59657129</v>
      </c>
      <c r="E51" s="469">
        <f>SUM(E52:E57)</f>
        <v>1569598</v>
      </c>
      <c r="F51" s="469">
        <f>SUM(F52:F57)</f>
        <v>0</v>
      </c>
      <c r="G51" s="469">
        <f>SUM(G52:G57)</f>
        <v>0</v>
      </c>
      <c r="H51" s="469">
        <f t="shared" si="17"/>
        <v>61226727</v>
      </c>
      <c r="I51" s="469">
        <f aca="true" t="shared" si="21" ref="I51:I74">SUM(J51:Q51)</f>
        <v>18073602</v>
      </c>
      <c r="J51" s="469">
        <f>SUM(J52:J57)</f>
        <v>408625</v>
      </c>
      <c r="K51" s="469">
        <f>SUM(K52:K57)</f>
        <v>1381</v>
      </c>
      <c r="L51" s="469">
        <f>SUM(L52:L57)</f>
        <v>0</v>
      </c>
      <c r="M51" s="469">
        <f aca="true" t="shared" si="22" ref="M51:R51">SUM(M52:M57)</f>
        <v>17663596</v>
      </c>
      <c r="N51" s="469">
        <f t="shared" si="22"/>
        <v>0</v>
      </c>
      <c r="O51" s="469">
        <f t="shared" si="22"/>
        <v>0</v>
      </c>
      <c r="P51" s="469">
        <f t="shared" si="22"/>
        <v>0</v>
      </c>
      <c r="Q51" s="469">
        <f t="shared" si="22"/>
        <v>0</v>
      </c>
      <c r="R51" s="469">
        <f t="shared" si="22"/>
        <v>43153125</v>
      </c>
      <c r="S51" s="472">
        <f aca="true" t="shared" si="23" ref="S51:S74">SUM(M51:R51)</f>
        <v>60816721</v>
      </c>
      <c r="T51" s="523">
        <f t="shared" si="1"/>
        <v>2.268535071204954</v>
      </c>
      <c r="U51" s="510">
        <f t="shared" si="3"/>
        <v>0</v>
      </c>
      <c r="V51" s="511"/>
      <c r="W51" s="511"/>
    </row>
    <row r="52" spans="1:23" ht="18" customHeight="1">
      <c r="A52" s="470" t="s">
        <v>483</v>
      </c>
      <c r="B52" s="482" t="s">
        <v>516</v>
      </c>
      <c r="C52" s="469">
        <f t="shared" si="15"/>
        <v>3950612</v>
      </c>
      <c r="D52" s="447">
        <v>3789055</v>
      </c>
      <c r="E52" s="447">
        <v>161557</v>
      </c>
      <c r="F52" s="447">
        <v>0</v>
      </c>
      <c r="G52" s="471"/>
      <c r="H52" s="469">
        <f t="shared" si="17"/>
        <v>3950612</v>
      </c>
      <c r="I52" s="469">
        <f t="shared" si="21"/>
        <v>604168</v>
      </c>
      <c r="J52" s="447">
        <v>7800</v>
      </c>
      <c r="K52" s="447"/>
      <c r="L52" s="447">
        <v>0</v>
      </c>
      <c r="M52" s="447">
        <v>596368</v>
      </c>
      <c r="N52" s="447"/>
      <c r="O52" s="447"/>
      <c r="P52" s="447"/>
      <c r="Q52" s="447"/>
      <c r="R52" s="447">
        <v>3346444</v>
      </c>
      <c r="S52" s="472">
        <f t="shared" si="23"/>
        <v>3942812</v>
      </c>
      <c r="T52" s="524">
        <f t="shared" si="1"/>
        <v>1.2910316335853604</v>
      </c>
      <c r="U52" s="510">
        <f t="shared" si="3"/>
        <v>0</v>
      </c>
      <c r="V52" s="511"/>
      <c r="W52" s="511"/>
    </row>
    <row r="53" spans="1:23" ht="18" customHeight="1">
      <c r="A53" s="470" t="s">
        <v>482</v>
      </c>
      <c r="B53" s="482" t="s">
        <v>481</v>
      </c>
      <c r="C53" s="469">
        <f t="shared" si="15"/>
        <v>21774572</v>
      </c>
      <c r="D53" s="447">
        <v>21730073</v>
      </c>
      <c r="E53" s="447">
        <v>44499</v>
      </c>
      <c r="F53" s="447">
        <v>0</v>
      </c>
      <c r="G53" s="471"/>
      <c r="H53" s="469">
        <f t="shared" si="17"/>
        <v>21774572</v>
      </c>
      <c r="I53" s="469">
        <f t="shared" si="21"/>
        <v>6308761</v>
      </c>
      <c r="J53" s="447">
        <v>110949</v>
      </c>
      <c r="K53" s="447">
        <v>1381</v>
      </c>
      <c r="L53" s="447">
        <v>0</v>
      </c>
      <c r="M53" s="447">
        <v>6196431</v>
      </c>
      <c r="N53" s="447"/>
      <c r="O53" s="447"/>
      <c r="P53" s="447"/>
      <c r="Q53" s="447"/>
      <c r="R53" s="447">
        <v>15465811</v>
      </c>
      <c r="S53" s="472">
        <f t="shared" si="23"/>
        <v>21662242</v>
      </c>
      <c r="T53" s="524">
        <f t="shared" si="1"/>
        <v>1.780539792203255</v>
      </c>
      <c r="U53" s="510">
        <f t="shared" si="3"/>
        <v>0</v>
      </c>
      <c r="V53" s="511"/>
      <c r="W53" s="511"/>
    </row>
    <row r="54" spans="1:23" ht="18" customHeight="1">
      <c r="A54" s="470" t="s">
        <v>480</v>
      </c>
      <c r="B54" s="482" t="s">
        <v>479</v>
      </c>
      <c r="C54" s="469">
        <f t="shared" si="15"/>
        <v>18141260</v>
      </c>
      <c r="D54" s="447">
        <v>17932902</v>
      </c>
      <c r="E54" s="447">
        <v>208358</v>
      </c>
      <c r="F54" s="447"/>
      <c r="G54" s="471"/>
      <c r="H54" s="469">
        <f t="shared" si="17"/>
        <v>18141260</v>
      </c>
      <c r="I54" s="469">
        <f t="shared" si="21"/>
        <v>4853779</v>
      </c>
      <c r="J54" s="447">
        <v>255877</v>
      </c>
      <c r="K54" s="447"/>
      <c r="L54" s="447"/>
      <c r="M54" s="447">
        <v>4597902</v>
      </c>
      <c r="N54" s="447"/>
      <c r="O54" s="447"/>
      <c r="P54" s="447"/>
      <c r="Q54" s="447"/>
      <c r="R54" s="447">
        <v>13287481</v>
      </c>
      <c r="S54" s="472">
        <f t="shared" si="23"/>
        <v>17885383</v>
      </c>
      <c r="T54" s="524">
        <f t="shared" si="1"/>
        <v>5.271706849446586</v>
      </c>
      <c r="U54" s="510">
        <f t="shared" si="3"/>
        <v>0</v>
      </c>
      <c r="V54" s="511"/>
      <c r="W54" s="511"/>
    </row>
    <row r="55" spans="1:23" ht="18" customHeight="1">
      <c r="A55" s="470" t="s">
        <v>478</v>
      </c>
      <c r="B55" s="482" t="s">
        <v>477</v>
      </c>
      <c r="C55" s="469">
        <f t="shared" si="15"/>
        <v>4493756</v>
      </c>
      <c r="D55" s="447">
        <v>4104106</v>
      </c>
      <c r="E55" s="447">
        <v>389650</v>
      </c>
      <c r="F55" s="447">
        <v>0</v>
      </c>
      <c r="G55" s="471"/>
      <c r="H55" s="469">
        <f t="shared" si="17"/>
        <v>4493756</v>
      </c>
      <c r="I55" s="469">
        <f t="shared" si="21"/>
        <v>1904471</v>
      </c>
      <c r="J55" s="447">
        <v>7300</v>
      </c>
      <c r="K55" s="447"/>
      <c r="L55" s="447">
        <v>0</v>
      </c>
      <c r="M55" s="447">
        <v>1897171</v>
      </c>
      <c r="N55" s="447"/>
      <c r="O55" s="447"/>
      <c r="P55" s="447"/>
      <c r="Q55" s="447"/>
      <c r="R55" s="447">
        <v>2589285</v>
      </c>
      <c r="S55" s="472">
        <f t="shared" si="23"/>
        <v>4486456</v>
      </c>
      <c r="T55" s="524">
        <f t="shared" si="1"/>
        <v>0.3833085407968932</v>
      </c>
      <c r="U55" s="510">
        <f t="shared" si="3"/>
        <v>0</v>
      </c>
      <c r="V55" s="511"/>
      <c r="W55" s="511"/>
    </row>
    <row r="56" spans="1:23" ht="18" customHeight="1">
      <c r="A56" s="470" t="s">
        <v>476</v>
      </c>
      <c r="B56" s="482" t="s">
        <v>541</v>
      </c>
      <c r="C56" s="469">
        <f t="shared" si="15"/>
        <v>10200489</v>
      </c>
      <c r="D56" s="447">
        <v>10128670</v>
      </c>
      <c r="E56" s="447">
        <v>71819</v>
      </c>
      <c r="F56" s="447">
        <v>0</v>
      </c>
      <c r="G56" s="471"/>
      <c r="H56" s="469">
        <f t="shared" si="17"/>
        <v>10200489</v>
      </c>
      <c r="I56" s="469">
        <f t="shared" si="21"/>
        <v>3368635</v>
      </c>
      <c r="J56" s="447">
        <v>23699</v>
      </c>
      <c r="K56" s="447"/>
      <c r="L56" s="447">
        <v>0</v>
      </c>
      <c r="M56" s="447">
        <v>3344936</v>
      </c>
      <c r="N56" s="447"/>
      <c r="O56" s="447"/>
      <c r="P56" s="447"/>
      <c r="Q56" s="447"/>
      <c r="R56" s="447">
        <v>6831854</v>
      </c>
      <c r="S56" s="472">
        <f t="shared" si="23"/>
        <v>10176790</v>
      </c>
      <c r="T56" s="524">
        <f t="shared" si="1"/>
        <v>0.703519378027005</v>
      </c>
      <c r="U56" s="510">
        <f t="shared" si="3"/>
        <v>0</v>
      </c>
      <c r="V56" s="511"/>
      <c r="W56" s="511"/>
    </row>
    <row r="57" spans="1:23" ht="18" customHeight="1">
      <c r="A57" s="470" t="s">
        <v>548</v>
      </c>
      <c r="B57" s="482" t="s">
        <v>547</v>
      </c>
      <c r="C57" s="469">
        <f t="shared" si="15"/>
        <v>2666038</v>
      </c>
      <c r="D57" s="471">
        <v>1972323</v>
      </c>
      <c r="E57" s="471">
        <v>693715</v>
      </c>
      <c r="F57" s="515"/>
      <c r="G57" s="471"/>
      <c r="H57" s="469">
        <f t="shared" si="17"/>
        <v>2666038</v>
      </c>
      <c r="I57" s="469">
        <f t="shared" si="21"/>
        <v>1033788</v>
      </c>
      <c r="J57" s="471">
        <v>3000</v>
      </c>
      <c r="K57" s="471"/>
      <c r="L57" s="515"/>
      <c r="M57" s="471">
        <v>1030788</v>
      </c>
      <c r="N57" s="515"/>
      <c r="O57" s="515"/>
      <c r="P57" s="515"/>
      <c r="Q57" s="515"/>
      <c r="R57" s="471">
        <v>1632250</v>
      </c>
      <c r="S57" s="472">
        <f t="shared" si="23"/>
        <v>2663038</v>
      </c>
      <c r="T57" s="524">
        <f t="shared" si="1"/>
        <v>0.29019489489140904</v>
      </c>
      <c r="U57" s="510">
        <f t="shared" si="3"/>
        <v>0</v>
      </c>
      <c r="V57" s="511"/>
      <c r="W57" s="511"/>
    </row>
    <row r="58" spans="1:23" ht="18" customHeight="1">
      <c r="A58" s="467" t="s">
        <v>61</v>
      </c>
      <c r="B58" s="468" t="s">
        <v>475</v>
      </c>
      <c r="C58" s="469">
        <f t="shared" si="15"/>
        <v>30932497</v>
      </c>
      <c r="D58" s="469">
        <f>SUM(D59:D63)</f>
        <v>30124605</v>
      </c>
      <c r="E58" s="469">
        <f>SUM(E59:E63)</f>
        <v>807892</v>
      </c>
      <c r="F58" s="469">
        <f>SUM(F59:F63)</f>
        <v>0</v>
      </c>
      <c r="G58" s="469">
        <f>SUM(G59:G63)</f>
        <v>0</v>
      </c>
      <c r="H58" s="469">
        <f t="shared" si="17"/>
        <v>30932497</v>
      </c>
      <c r="I58" s="469">
        <f t="shared" si="21"/>
        <v>13063965</v>
      </c>
      <c r="J58" s="469">
        <f>SUM(J59:J63)</f>
        <v>65311</v>
      </c>
      <c r="K58" s="469">
        <f>SUM(K59:K63)</f>
        <v>37612</v>
      </c>
      <c r="L58" s="469">
        <f>SUM(L59:L63)</f>
        <v>0</v>
      </c>
      <c r="M58" s="469">
        <f aca="true" t="shared" si="24" ref="M58:R58">SUM(M59:M63)</f>
        <v>12593248</v>
      </c>
      <c r="N58" s="469">
        <f t="shared" si="24"/>
        <v>2862</v>
      </c>
      <c r="O58" s="469">
        <f t="shared" si="24"/>
        <v>0</v>
      </c>
      <c r="P58" s="469">
        <f t="shared" si="24"/>
        <v>0</v>
      </c>
      <c r="Q58" s="469">
        <f t="shared" si="24"/>
        <v>364932</v>
      </c>
      <c r="R58" s="469">
        <f t="shared" si="24"/>
        <v>17868532</v>
      </c>
      <c r="S58" s="472">
        <f t="shared" si="23"/>
        <v>30829574</v>
      </c>
      <c r="T58" s="523">
        <f t="shared" si="1"/>
        <v>0.7878389141428349</v>
      </c>
      <c r="U58" s="510">
        <f t="shared" si="3"/>
        <v>0</v>
      </c>
      <c r="V58" s="511"/>
      <c r="W58" s="511"/>
    </row>
    <row r="59" spans="1:23" ht="18" customHeight="1">
      <c r="A59" s="470" t="s">
        <v>474</v>
      </c>
      <c r="B59" s="482" t="s">
        <v>473</v>
      </c>
      <c r="C59" s="469">
        <f t="shared" si="15"/>
        <v>7539267</v>
      </c>
      <c r="D59" s="471">
        <v>7533517</v>
      </c>
      <c r="E59" s="471">
        <v>5750</v>
      </c>
      <c r="F59" s="471"/>
      <c r="G59" s="471"/>
      <c r="H59" s="469">
        <f t="shared" si="17"/>
        <v>7539267</v>
      </c>
      <c r="I59" s="469">
        <f t="shared" si="21"/>
        <v>2325577</v>
      </c>
      <c r="J59" s="471"/>
      <c r="K59" s="471"/>
      <c r="L59" s="471"/>
      <c r="M59" s="471">
        <v>2325577</v>
      </c>
      <c r="N59" s="471"/>
      <c r="O59" s="471"/>
      <c r="P59" s="471"/>
      <c r="Q59" s="471"/>
      <c r="R59" s="471">
        <v>5213690</v>
      </c>
      <c r="S59" s="472">
        <f t="shared" si="23"/>
        <v>7539267</v>
      </c>
      <c r="T59" s="524">
        <f t="shared" si="1"/>
        <v>0</v>
      </c>
      <c r="U59" s="510">
        <f t="shared" si="3"/>
        <v>0</v>
      </c>
      <c r="V59" s="511"/>
      <c r="W59" s="511"/>
    </row>
    <row r="60" spans="1:23" ht="18" customHeight="1">
      <c r="A60" s="470" t="s">
        <v>472</v>
      </c>
      <c r="B60" s="482" t="s">
        <v>471</v>
      </c>
      <c r="C60" s="469">
        <f t="shared" si="15"/>
        <v>6504974</v>
      </c>
      <c r="D60" s="471">
        <v>6502436</v>
      </c>
      <c r="E60" s="471">
        <v>2538</v>
      </c>
      <c r="F60" s="471"/>
      <c r="G60" s="471"/>
      <c r="H60" s="469">
        <f t="shared" si="17"/>
        <v>6504974</v>
      </c>
      <c r="I60" s="469">
        <f t="shared" si="21"/>
        <v>2414317</v>
      </c>
      <c r="J60" s="471">
        <v>8466</v>
      </c>
      <c r="K60" s="471">
        <v>11500</v>
      </c>
      <c r="L60" s="471"/>
      <c r="M60" s="471">
        <v>2394351</v>
      </c>
      <c r="N60" s="471"/>
      <c r="O60" s="471"/>
      <c r="P60" s="471"/>
      <c r="Q60" s="471"/>
      <c r="R60" s="471">
        <v>4090657</v>
      </c>
      <c r="S60" s="472">
        <f t="shared" si="23"/>
        <v>6485008</v>
      </c>
      <c r="T60" s="524">
        <f t="shared" si="1"/>
        <v>0.8269833663102235</v>
      </c>
      <c r="U60" s="510">
        <f t="shared" si="3"/>
        <v>0</v>
      </c>
      <c r="V60" s="511"/>
      <c r="W60" s="511"/>
    </row>
    <row r="61" spans="1:23" ht="18" customHeight="1">
      <c r="A61" s="470" t="s">
        <v>470</v>
      </c>
      <c r="B61" s="482" t="s">
        <v>469</v>
      </c>
      <c r="C61" s="469">
        <f t="shared" si="15"/>
        <v>2232877</v>
      </c>
      <c r="D61" s="471">
        <v>1807283</v>
      </c>
      <c r="E61" s="471">
        <v>425594</v>
      </c>
      <c r="F61" s="471"/>
      <c r="G61" s="471"/>
      <c r="H61" s="469">
        <f t="shared" si="17"/>
        <v>2232877</v>
      </c>
      <c r="I61" s="469">
        <f t="shared" si="21"/>
        <v>835410</v>
      </c>
      <c r="J61" s="471">
        <v>34140</v>
      </c>
      <c r="K61" s="471">
        <v>12392</v>
      </c>
      <c r="L61" s="471"/>
      <c r="M61" s="521">
        <v>786016</v>
      </c>
      <c r="N61" s="471">
        <v>2862</v>
      </c>
      <c r="O61" s="471"/>
      <c r="P61" s="471"/>
      <c r="Q61" s="471"/>
      <c r="R61" s="471">
        <v>1397467</v>
      </c>
      <c r="S61" s="472">
        <f t="shared" si="23"/>
        <v>2186345</v>
      </c>
      <c r="T61" s="524">
        <f t="shared" si="1"/>
        <v>5.569959660525969</v>
      </c>
      <c r="U61" s="510">
        <f t="shared" si="3"/>
        <v>0</v>
      </c>
      <c r="V61" s="511"/>
      <c r="W61" s="511"/>
    </row>
    <row r="62" spans="1:23" ht="18" customHeight="1">
      <c r="A62" s="470" t="s">
        <v>468</v>
      </c>
      <c r="B62" s="482" t="s">
        <v>467</v>
      </c>
      <c r="C62" s="469">
        <f t="shared" si="15"/>
        <v>5856887</v>
      </c>
      <c r="D62" s="471">
        <v>5642750</v>
      </c>
      <c r="E62" s="471">
        <v>214137</v>
      </c>
      <c r="F62" s="471"/>
      <c r="G62" s="471"/>
      <c r="H62" s="469">
        <f t="shared" si="17"/>
        <v>5856887</v>
      </c>
      <c r="I62" s="469">
        <f t="shared" si="21"/>
        <v>3006692</v>
      </c>
      <c r="J62" s="471">
        <v>2578</v>
      </c>
      <c r="K62" s="471"/>
      <c r="L62" s="471"/>
      <c r="M62" s="471">
        <v>2791355</v>
      </c>
      <c r="N62" s="471"/>
      <c r="O62" s="471"/>
      <c r="P62" s="471"/>
      <c r="Q62" s="471">
        <v>212759</v>
      </c>
      <c r="R62" s="471">
        <v>2850195</v>
      </c>
      <c r="S62" s="472">
        <f t="shared" si="23"/>
        <v>5854309</v>
      </c>
      <c r="T62" s="524">
        <f t="shared" si="1"/>
        <v>0.08574207135283561</v>
      </c>
      <c r="U62" s="510">
        <f t="shared" si="3"/>
        <v>0</v>
      </c>
      <c r="V62" s="511"/>
      <c r="W62" s="511"/>
    </row>
    <row r="63" spans="1:23" ht="18" customHeight="1">
      <c r="A63" s="470" t="s">
        <v>466</v>
      </c>
      <c r="B63" s="482" t="s">
        <v>465</v>
      </c>
      <c r="C63" s="469">
        <f t="shared" si="15"/>
        <v>8798492</v>
      </c>
      <c r="D63" s="471">
        <v>8638619</v>
      </c>
      <c r="E63" s="471">
        <v>159873</v>
      </c>
      <c r="F63" s="471"/>
      <c r="G63" s="471"/>
      <c r="H63" s="469">
        <f t="shared" si="17"/>
        <v>8798492</v>
      </c>
      <c r="I63" s="469">
        <f t="shared" si="21"/>
        <v>4481969</v>
      </c>
      <c r="J63" s="471">
        <v>20127</v>
      </c>
      <c r="K63" s="471">
        <v>13720</v>
      </c>
      <c r="L63" s="471"/>
      <c r="M63" s="471">
        <v>4295949</v>
      </c>
      <c r="N63" s="471"/>
      <c r="O63" s="471"/>
      <c r="P63" s="471"/>
      <c r="Q63" s="471">
        <v>152173</v>
      </c>
      <c r="R63" s="471">
        <v>4316523</v>
      </c>
      <c r="S63" s="472">
        <f t="shared" si="23"/>
        <v>8764645</v>
      </c>
      <c r="T63" s="524">
        <f t="shared" si="1"/>
        <v>0.755181483852298</v>
      </c>
      <c r="U63" s="510">
        <f t="shared" si="3"/>
        <v>0</v>
      </c>
      <c r="V63" s="511"/>
      <c r="W63" s="511"/>
    </row>
    <row r="64" spans="1:23" ht="19.5" customHeight="1">
      <c r="A64" s="467" t="s">
        <v>62</v>
      </c>
      <c r="B64" s="468" t="s">
        <v>464</v>
      </c>
      <c r="C64" s="469">
        <f t="shared" si="15"/>
        <v>109716613</v>
      </c>
      <c r="D64" s="469">
        <f>SUM(D65:D69)</f>
        <v>94878789</v>
      </c>
      <c r="E64" s="469">
        <f>SUM(E65:E69)</f>
        <v>14837824</v>
      </c>
      <c r="F64" s="469">
        <f>SUM(F65:F69)</f>
        <v>0</v>
      </c>
      <c r="G64" s="469">
        <f>SUM(G65:G69)</f>
        <v>0</v>
      </c>
      <c r="H64" s="469">
        <f t="shared" si="17"/>
        <v>109716613</v>
      </c>
      <c r="I64" s="469">
        <f t="shared" si="21"/>
        <v>55990617</v>
      </c>
      <c r="J64" s="469">
        <f>SUM(J65:J69)</f>
        <v>540587</v>
      </c>
      <c r="K64" s="469">
        <f>SUM(K65:K69)</f>
        <v>127534</v>
      </c>
      <c r="L64" s="469">
        <f>SUM(L65:L69)</f>
        <v>0</v>
      </c>
      <c r="M64" s="469">
        <f aca="true" t="shared" si="25" ref="M64:R64">SUM(M65:M69)</f>
        <v>55289646</v>
      </c>
      <c r="N64" s="469">
        <f t="shared" si="25"/>
        <v>0</v>
      </c>
      <c r="O64" s="469">
        <f t="shared" si="25"/>
        <v>32850</v>
      </c>
      <c r="P64" s="469">
        <f t="shared" si="25"/>
        <v>0</v>
      </c>
      <c r="Q64" s="469">
        <f t="shared" si="25"/>
        <v>0</v>
      </c>
      <c r="R64" s="469">
        <f t="shared" si="25"/>
        <v>53725996</v>
      </c>
      <c r="S64" s="472">
        <f t="shared" si="23"/>
        <v>109048492</v>
      </c>
      <c r="T64" s="524">
        <f t="shared" si="1"/>
        <v>1.1932731514639319</v>
      </c>
      <c r="U64" s="510">
        <f t="shared" si="3"/>
        <v>0</v>
      </c>
      <c r="V64" s="511"/>
      <c r="W64" s="511"/>
    </row>
    <row r="65" spans="1:23" ht="19.5" customHeight="1">
      <c r="A65" s="470" t="s">
        <v>463</v>
      </c>
      <c r="B65" s="483" t="s">
        <v>462</v>
      </c>
      <c r="C65" s="469">
        <f t="shared" si="15"/>
        <v>22045091</v>
      </c>
      <c r="D65" s="448">
        <v>16703175</v>
      </c>
      <c r="E65" s="448">
        <v>5341916</v>
      </c>
      <c r="F65" s="528"/>
      <c r="G65" s="448"/>
      <c r="H65" s="469">
        <f t="shared" si="17"/>
        <v>22045091</v>
      </c>
      <c r="I65" s="469">
        <f t="shared" si="21"/>
        <v>16120644</v>
      </c>
      <c r="J65" s="448">
        <v>372656</v>
      </c>
      <c r="K65" s="448">
        <v>125858</v>
      </c>
      <c r="L65" s="448"/>
      <c r="M65" s="448">
        <v>15622130</v>
      </c>
      <c r="N65" s="448"/>
      <c r="O65" s="448"/>
      <c r="P65" s="448"/>
      <c r="Q65" s="448"/>
      <c r="R65" s="448">
        <v>5924447</v>
      </c>
      <c r="S65" s="472">
        <f t="shared" si="23"/>
        <v>21546577</v>
      </c>
      <c r="T65" s="524">
        <f t="shared" si="1"/>
        <v>3.0923950680878507</v>
      </c>
      <c r="U65" s="510">
        <f t="shared" si="3"/>
        <v>0</v>
      </c>
      <c r="V65" s="511"/>
      <c r="W65" s="511"/>
    </row>
    <row r="66" spans="1:23" ht="19.5" customHeight="1">
      <c r="A66" s="470" t="s">
        <v>461</v>
      </c>
      <c r="B66" s="483" t="s">
        <v>460</v>
      </c>
      <c r="C66" s="469">
        <f t="shared" si="15"/>
        <v>28557733</v>
      </c>
      <c r="D66" s="448">
        <v>26036092</v>
      </c>
      <c r="E66" s="448">
        <v>2521641</v>
      </c>
      <c r="F66" s="528"/>
      <c r="G66" s="448"/>
      <c r="H66" s="469">
        <f t="shared" si="17"/>
        <v>28557733</v>
      </c>
      <c r="I66" s="469">
        <f t="shared" si="21"/>
        <v>9553469</v>
      </c>
      <c r="J66" s="448">
        <v>77117</v>
      </c>
      <c r="K66" s="448">
        <v>1676</v>
      </c>
      <c r="L66" s="448"/>
      <c r="M66" s="448">
        <v>9474676</v>
      </c>
      <c r="N66" s="448"/>
      <c r="O66" s="448"/>
      <c r="P66" s="448"/>
      <c r="Q66" s="448"/>
      <c r="R66" s="448">
        <v>19004264</v>
      </c>
      <c r="S66" s="472">
        <f t="shared" si="23"/>
        <v>28478940</v>
      </c>
      <c r="T66" s="524">
        <f t="shared" si="1"/>
        <v>0.824758001517564</v>
      </c>
      <c r="U66" s="510">
        <f t="shared" si="3"/>
        <v>0</v>
      </c>
      <c r="V66" s="511"/>
      <c r="W66" s="511"/>
    </row>
    <row r="67" spans="1:23" ht="19.5" customHeight="1">
      <c r="A67" s="470" t="s">
        <v>459</v>
      </c>
      <c r="B67" s="483" t="s">
        <v>458</v>
      </c>
      <c r="C67" s="469">
        <f t="shared" si="15"/>
        <v>21686037</v>
      </c>
      <c r="D67" s="448">
        <v>17231002</v>
      </c>
      <c r="E67" s="448">
        <v>4455035</v>
      </c>
      <c r="F67" s="528"/>
      <c r="G67" s="448"/>
      <c r="H67" s="469">
        <f t="shared" si="17"/>
        <v>21686037</v>
      </c>
      <c r="I67" s="469">
        <f t="shared" si="21"/>
        <v>13366981</v>
      </c>
      <c r="J67" s="448">
        <v>40285</v>
      </c>
      <c r="K67" s="448"/>
      <c r="L67" s="448"/>
      <c r="M67" s="448">
        <v>13293846</v>
      </c>
      <c r="N67" s="448"/>
      <c r="O67" s="448">
        <v>32850</v>
      </c>
      <c r="P67" s="448"/>
      <c r="Q67" s="448"/>
      <c r="R67" s="448">
        <v>8319056</v>
      </c>
      <c r="S67" s="472">
        <f t="shared" si="23"/>
        <v>21645752</v>
      </c>
      <c r="T67" s="524">
        <f t="shared" si="1"/>
        <v>0.3013769526566994</v>
      </c>
      <c r="U67" s="510">
        <f t="shared" si="3"/>
        <v>0</v>
      </c>
      <c r="V67" s="511"/>
      <c r="W67" s="511"/>
    </row>
    <row r="68" spans="1:23" ht="19.5" customHeight="1">
      <c r="A68" s="470" t="s">
        <v>457</v>
      </c>
      <c r="B68" s="483" t="s">
        <v>456</v>
      </c>
      <c r="C68" s="469">
        <f t="shared" si="15"/>
        <v>19333233</v>
      </c>
      <c r="D68" s="448">
        <v>19219490</v>
      </c>
      <c r="E68" s="448">
        <v>113743</v>
      </c>
      <c r="F68" s="528"/>
      <c r="G68" s="448"/>
      <c r="H68" s="469">
        <f t="shared" si="17"/>
        <v>19333233</v>
      </c>
      <c r="I68" s="469">
        <f t="shared" si="21"/>
        <v>7718819</v>
      </c>
      <c r="J68" s="448">
        <v>600</v>
      </c>
      <c r="K68" s="448"/>
      <c r="L68" s="448"/>
      <c r="M68" s="448">
        <v>7718219</v>
      </c>
      <c r="N68" s="448"/>
      <c r="O68" s="448"/>
      <c r="P68" s="448"/>
      <c r="Q68" s="448"/>
      <c r="R68" s="448">
        <v>11614414</v>
      </c>
      <c r="S68" s="472">
        <f t="shared" si="23"/>
        <v>19332633</v>
      </c>
      <c r="T68" s="524">
        <f t="shared" si="1"/>
        <v>0.007773209865395211</v>
      </c>
      <c r="U68" s="510">
        <f t="shared" si="3"/>
        <v>0</v>
      </c>
      <c r="V68" s="511"/>
      <c r="W68" s="511"/>
    </row>
    <row r="69" spans="1:23" ht="19.5" customHeight="1">
      <c r="A69" s="470" t="s">
        <v>455</v>
      </c>
      <c r="B69" s="483" t="s">
        <v>454</v>
      </c>
      <c r="C69" s="469">
        <f t="shared" si="15"/>
        <v>18094519</v>
      </c>
      <c r="D69" s="448">
        <v>15689030</v>
      </c>
      <c r="E69" s="448">
        <v>2405489</v>
      </c>
      <c r="F69" s="528"/>
      <c r="G69" s="448"/>
      <c r="H69" s="469">
        <f t="shared" si="17"/>
        <v>18094519</v>
      </c>
      <c r="I69" s="469">
        <f t="shared" si="21"/>
        <v>9230704</v>
      </c>
      <c r="J69" s="448">
        <v>49929</v>
      </c>
      <c r="K69" s="448"/>
      <c r="L69" s="448"/>
      <c r="M69" s="448">
        <v>9180775</v>
      </c>
      <c r="N69" s="448"/>
      <c r="O69" s="448"/>
      <c r="P69" s="448"/>
      <c r="Q69" s="448"/>
      <c r="R69" s="448">
        <v>8863815</v>
      </c>
      <c r="S69" s="472">
        <f t="shared" si="23"/>
        <v>18044590</v>
      </c>
      <c r="T69" s="524">
        <f t="shared" si="1"/>
        <v>0.5409013223693447</v>
      </c>
      <c r="U69" s="510">
        <f t="shared" si="3"/>
        <v>0</v>
      </c>
      <c r="V69" s="511"/>
      <c r="W69" s="511"/>
    </row>
    <row r="70" spans="1:23" ht="19.5" customHeight="1">
      <c r="A70" s="467" t="s">
        <v>63</v>
      </c>
      <c r="B70" s="468" t="s">
        <v>453</v>
      </c>
      <c r="C70" s="469">
        <f t="shared" si="15"/>
        <v>34002307</v>
      </c>
      <c r="D70" s="469">
        <f>SUM(D71:D74)</f>
        <v>31889305</v>
      </c>
      <c r="E70" s="469">
        <f>SUM(E71:E74)</f>
        <v>2113002</v>
      </c>
      <c r="F70" s="469">
        <f>SUM(F71:F74)</f>
        <v>0</v>
      </c>
      <c r="G70" s="469">
        <f>SUM(G71:G74)</f>
        <v>0</v>
      </c>
      <c r="H70" s="469">
        <f t="shared" si="17"/>
        <v>34002307</v>
      </c>
      <c r="I70" s="469">
        <f t="shared" si="21"/>
        <v>12397287</v>
      </c>
      <c r="J70" s="469">
        <f>SUM(J71:J74)</f>
        <v>267743</v>
      </c>
      <c r="K70" s="469">
        <f>SUM(K71:K74)</f>
        <v>0</v>
      </c>
      <c r="L70" s="469">
        <f>SUM(L71:L74)</f>
        <v>0</v>
      </c>
      <c r="M70" s="469">
        <f aca="true" t="shared" si="26" ref="M70:R70">SUM(M71:M74)</f>
        <v>11846005</v>
      </c>
      <c r="N70" s="469">
        <f t="shared" si="26"/>
        <v>100118</v>
      </c>
      <c r="O70" s="469">
        <f t="shared" si="26"/>
        <v>0</v>
      </c>
      <c r="P70" s="469">
        <f t="shared" si="26"/>
        <v>0</v>
      </c>
      <c r="Q70" s="469">
        <f t="shared" si="26"/>
        <v>183421</v>
      </c>
      <c r="R70" s="469">
        <f t="shared" si="26"/>
        <v>21605020</v>
      </c>
      <c r="S70" s="472">
        <f t="shared" si="23"/>
        <v>33734564</v>
      </c>
      <c r="T70" s="523">
        <f t="shared" si="1"/>
        <v>2.15969026126442</v>
      </c>
      <c r="U70" s="510">
        <f t="shared" si="3"/>
        <v>0</v>
      </c>
      <c r="V70" s="511"/>
      <c r="W70" s="511"/>
    </row>
    <row r="71" spans="1:23" ht="19.5" customHeight="1">
      <c r="A71" s="470" t="s">
        <v>452</v>
      </c>
      <c r="B71" s="482" t="s">
        <v>451</v>
      </c>
      <c r="C71" s="469">
        <f t="shared" si="15"/>
        <v>3368997</v>
      </c>
      <c r="D71" s="446">
        <v>3336664</v>
      </c>
      <c r="E71" s="479">
        <v>32333</v>
      </c>
      <c r="F71" s="479"/>
      <c r="G71" s="471"/>
      <c r="H71" s="469">
        <f t="shared" si="17"/>
        <v>3368997</v>
      </c>
      <c r="I71" s="469">
        <f t="shared" si="21"/>
        <v>806112</v>
      </c>
      <c r="J71" s="479">
        <v>28207</v>
      </c>
      <c r="K71" s="479"/>
      <c r="L71" s="479"/>
      <c r="M71" s="479">
        <v>777905</v>
      </c>
      <c r="N71" s="479">
        <v>0</v>
      </c>
      <c r="O71" s="479"/>
      <c r="P71" s="479"/>
      <c r="Q71" s="479"/>
      <c r="R71" s="527">
        <v>2562885</v>
      </c>
      <c r="S71" s="472">
        <f t="shared" si="23"/>
        <v>3340790</v>
      </c>
      <c r="T71" s="524">
        <f t="shared" si="1"/>
        <v>3.499141558493113</v>
      </c>
      <c r="U71" s="510">
        <f t="shared" si="3"/>
        <v>0</v>
      </c>
      <c r="V71" s="511"/>
      <c r="W71" s="511"/>
    </row>
    <row r="72" spans="1:23" ht="19.5" customHeight="1">
      <c r="A72" s="470" t="s">
        <v>450</v>
      </c>
      <c r="B72" s="482" t="s">
        <v>449</v>
      </c>
      <c r="C72" s="469">
        <f t="shared" si="15"/>
        <v>8184325</v>
      </c>
      <c r="D72" s="446">
        <v>7203304</v>
      </c>
      <c r="E72" s="479">
        <v>981021</v>
      </c>
      <c r="F72" s="479"/>
      <c r="G72" s="471"/>
      <c r="H72" s="469">
        <f t="shared" si="17"/>
        <v>8184325</v>
      </c>
      <c r="I72" s="469">
        <f t="shared" si="21"/>
        <v>3334424</v>
      </c>
      <c r="J72" s="479">
        <v>114167</v>
      </c>
      <c r="K72" s="479"/>
      <c r="L72" s="479"/>
      <c r="M72" s="479">
        <v>3120139</v>
      </c>
      <c r="N72" s="479">
        <v>100118</v>
      </c>
      <c r="O72" s="479"/>
      <c r="P72" s="479"/>
      <c r="Q72" s="479"/>
      <c r="R72" s="527">
        <v>4849901</v>
      </c>
      <c r="S72" s="472">
        <f t="shared" si="23"/>
        <v>8070158</v>
      </c>
      <c r="T72" s="524">
        <f t="shared" si="1"/>
        <v>3.423889703289084</v>
      </c>
      <c r="U72" s="510">
        <f t="shared" si="3"/>
        <v>0</v>
      </c>
      <c r="V72" s="511"/>
      <c r="W72" s="511"/>
    </row>
    <row r="73" spans="1:23" ht="19.5" customHeight="1">
      <c r="A73" s="470" t="s">
        <v>448</v>
      </c>
      <c r="B73" s="482" t="s">
        <v>523</v>
      </c>
      <c r="C73" s="469">
        <f t="shared" si="15"/>
        <v>5249829</v>
      </c>
      <c r="D73" s="446">
        <v>4472457</v>
      </c>
      <c r="E73" s="479">
        <v>777372</v>
      </c>
      <c r="F73" s="479"/>
      <c r="G73" s="471"/>
      <c r="H73" s="469">
        <f t="shared" si="17"/>
        <v>5249829</v>
      </c>
      <c r="I73" s="469">
        <f t="shared" si="21"/>
        <v>4077492</v>
      </c>
      <c r="J73" s="479">
        <v>48356</v>
      </c>
      <c r="K73" s="479"/>
      <c r="L73" s="479"/>
      <c r="M73" s="479">
        <v>4029135</v>
      </c>
      <c r="N73" s="479"/>
      <c r="O73" s="479"/>
      <c r="P73" s="479"/>
      <c r="Q73" s="479">
        <v>1</v>
      </c>
      <c r="R73" s="527">
        <v>1172337</v>
      </c>
      <c r="S73" s="472">
        <f t="shared" si="23"/>
        <v>5201473</v>
      </c>
      <c r="T73" s="524">
        <f t="shared" si="1"/>
        <v>1.1859250735501137</v>
      </c>
      <c r="U73" s="510">
        <f t="shared" si="3"/>
        <v>0</v>
      </c>
      <c r="V73" s="511"/>
      <c r="W73" s="511"/>
    </row>
    <row r="74" spans="1:23" ht="19.5" customHeight="1">
      <c r="A74" s="470" t="s">
        <v>447</v>
      </c>
      <c r="B74" s="482" t="s">
        <v>446</v>
      </c>
      <c r="C74" s="469">
        <f t="shared" si="15"/>
        <v>17199156</v>
      </c>
      <c r="D74" s="446">
        <v>16876880</v>
      </c>
      <c r="E74" s="479">
        <v>322276</v>
      </c>
      <c r="F74" s="479"/>
      <c r="G74" s="471"/>
      <c r="H74" s="469">
        <f t="shared" si="17"/>
        <v>17199156</v>
      </c>
      <c r="I74" s="469">
        <f t="shared" si="21"/>
        <v>4179259</v>
      </c>
      <c r="J74" s="479">
        <v>77013</v>
      </c>
      <c r="K74" s="479"/>
      <c r="L74" s="479"/>
      <c r="M74" s="479">
        <v>3918826</v>
      </c>
      <c r="N74" s="479"/>
      <c r="O74" s="479"/>
      <c r="P74" s="479"/>
      <c r="Q74" s="479">
        <v>183420</v>
      </c>
      <c r="R74" s="527">
        <v>13019897</v>
      </c>
      <c r="S74" s="472">
        <f t="shared" si="23"/>
        <v>17122143</v>
      </c>
      <c r="T74" s="524">
        <f t="shared" si="1"/>
        <v>1.8427429360085124</v>
      </c>
      <c r="U74" s="510">
        <f t="shared" si="3"/>
        <v>0</v>
      </c>
      <c r="V74" s="511"/>
      <c r="W74" s="511"/>
    </row>
    <row r="75" spans="1:20" s="379" customFormat="1" ht="29.25" customHeight="1">
      <c r="A75" s="936"/>
      <c r="B75" s="936"/>
      <c r="C75" s="936"/>
      <c r="D75" s="936"/>
      <c r="E75" s="936"/>
      <c r="F75" s="419"/>
      <c r="G75" s="390"/>
      <c r="H75" s="463"/>
      <c r="I75" s="390"/>
      <c r="J75" s="390"/>
      <c r="K75" s="460"/>
      <c r="L75" s="390"/>
      <c r="M75" s="461"/>
      <c r="N75" s="390"/>
      <c r="O75" s="950" t="str">
        <f>'Thong tin'!B8</f>
        <v>Trà Vinh, ngày 01 tháng 11 năm 2017</v>
      </c>
      <c r="P75" s="950"/>
      <c r="Q75" s="950"/>
      <c r="R75" s="950"/>
      <c r="S75" s="950"/>
      <c r="T75" s="950"/>
    </row>
    <row r="76" spans="1:20" s="412" customFormat="1" ht="19.5" customHeight="1">
      <c r="A76" s="402"/>
      <c r="B76" s="938" t="s">
        <v>4</v>
      </c>
      <c r="C76" s="938"/>
      <c r="D76" s="938"/>
      <c r="E76" s="938"/>
      <c r="F76" s="401"/>
      <c r="G76" s="401"/>
      <c r="H76" s="401"/>
      <c r="I76" s="401"/>
      <c r="J76" s="401"/>
      <c r="K76" s="401"/>
      <c r="L76" s="401"/>
      <c r="M76" s="401"/>
      <c r="N76" s="401"/>
      <c r="O76" s="934" t="str">
        <f>'Thong tin'!B7</f>
        <v>PHÓ CỤC TRƯỞNG</v>
      </c>
      <c r="P76" s="934"/>
      <c r="Q76" s="934"/>
      <c r="R76" s="934"/>
      <c r="S76" s="934"/>
      <c r="T76" s="934"/>
    </row>
    <row r="77" spans="1:20" ht="18.75">
      <c r="A77" s="387"/>
      <c r="B77" s="389"/>
      <c r="C77" s="435"/>
      <c r="D77" s="435"/>
      <c r="E77" s="437"/>
      <c r="F77" s="437"/>
      <c r="G77" s="437"/>
      <c r="H77" s="437"/>
      <c r="I77" s="437"/>
      <c r="J77" s="437"/>
      <c r="K77" s="437"/>
      <c r="L77" s="437"/>
      <c r="M77" s="437"/>
      <c r="N77" s="437"/>
      <c r="O77" s="437"/>
      <c r="P77" s="437"/>
      <c r="Q77" s="437"/>
      <c r="R77" s="437"/>
      <c r="S77" s="437"/>
      <c r="T77" s="439"/>
    </row>
    <row r="78" spans="1:20" ht="18.75">
      <c r="A78" s="387"/>
      <c r="B78" s="387"/>
      <c r="C78" s="440"/>
      <c r="D78" s="440"/>
      <c r="E78" s="440"/>
      <c r="F78" s="440"/>
      <c r="G78" s="440"/>
      <c r="H78" s="440"/>
      <c r="I78" s="440"/>
      <c r="J78" s="440"/>
      <c r="K78" s="440"/>
      <c r="L78" s="440"/>
      <c r="M78" s="440"/>
      <c r="N78" s="440"/>
      <c r="O78" s="440"/>
      <c r="P78" s="440"/>
      <c r="Q78" s="440"/>
      <c r="R78" s="440"/>
      <c r="S78" s="440"/>
      <c r="T78" s="440"/>
    </row>
    <row r="79" spans="1:20" ht="15.75">
      <c r="A79" s="386"/>
      <c r="B79" s="945"/>
      <c r="C79" s="945"/>
      <c r="D79" s="945"/>
      <c r="E79" s="410"/>
      <c r="F79" s="410"/>
      <c r="G79" s="410"/>
      <c r="H79" s="410"/>
      <c r="I79" s="410"/>
      <c r="J79" s="410"/>
      <c r="K79" s="410"/>
      <c r="L79" s="410"/>
      <c r="M79" s="410"/>
      <c r="N79" s="410"/>
      <c r="O79" s="410"/>
      <c r="P79" s="410"/>
      <c r="Q79" s="945"/>
      <c r="R79" s="945"/>
      <c r="S79" s="945"/>
      <c r="T79" s="386"/>
    </row>
    <row r="80" spans="1:20" ht="15.75" customHeight="1">
      <c r="A80" s="411"/>
      <c r="B80" s="386"/>
      <c r="C80" s="462"/>
      <c r="D80" s="462"/>
      <c r="E80" s="462"/>
      <c r="F80" s="462"/>
      <c r="G80" s="464"/>
      <c r="H80" s="462"/>
      <c r="I80" s="462"/>
      <c r="J80" s="462"/>
      <c r="K80" s="462"/>
      <c r="L80" s="462"/>
      <c r="M80" s="462"/>
      <c r="N80" s="462"/>
      <c r="O80" s="410"/>
      <c r="P80" s="410"/>
      <c r="Q80" s="410"/>
      <c r="R80" s="442"/>
      <c r="S80" s="386"/>
      <c r="T80" s="386"/>
    </row>
    <row r="81" spans="1:20" ht="15.75" customHeight="1">
      <c r="A81" s="386"/>
      <c r="B81" s="943"/>
      <c r="C81" s="943"/>
      <c r="D81" s="943"/>
      <c r="E81" s="943"/>
      <c r="F81" s="943"/>
      <c r="G81" s="943"/>
      <c r="H81" s="943"/>
      <c r="I81" s="943"/>
      <c r="J81" s="943"/>
      <c r="K81" s="943"/>
      <c r="L81" s="943"/>
      <c r="M81" s="943"/>
      <c r="N81" s="943"/>
      <c r="O81" s="943"/>
      <c r="P81" s="943"/>
      <c r="Q81" s="410"/>
      <c r="R81" s="410"/>
      <c r="S81" s="386"/>
      <c r="T81" s="386"/>
    </row>
    <row r="82" spans="1:20" ht="15.75">
      <c r="A82" s="409"/>
      <c r="B82" s="409"/>
      <c r="C82" s="409"/>
      <c r="D82" s="409"/>
      <c r="E82" s="409"/>
      <c r="F82" s="409"/>
      <c r="G82" s="409"/>
      <c r="H82" s="409"/>
      <c r="I82" s="409"/>
      <c r="J82" s="409"/>
      <c r="K82" s="409"/>
      <c r="L82" s="409"/>
      <c r="M82" s="409"/>
      <c r="N82" s="409"/>
      <c r="O82" s="409"/>
      <c r="P82" s="409"/>
      <c r="Q82" s="409"/>
      <c r="R82" s="386"/>
      <c r="S82" s="386"/>
      <c r="T82" s="386"/>
    </row>
    <row r="83" spans="1:20" ht="18.75">
      <c r="A83" s="386"/>
      <c r="B83" s="933" t="str">
        <f>'Thong tin'!B5</f>
        <v>Nhan Quốc Hải</v>
      </c>
      <c r="C83" s="933"/>
      <c r="D83" s="933"/>
      <c r="E83" s="933"/>
      <c r="F83" s="386"/>
      <c r="G83" s="386"/>
      <c r="H83" s="386"/>
      <c r="I83" s="386"/>
      <c r="J83" s="386"/>
      <c r="K83" s="386"/>
      <c r="L83" s="386"/>
      <c r="M83" s="386"/>
      <c r="N83" s="386"/>
      <c r="O83" s="933" t="str">
        <f>'Thong tin'!B6</f>
        <v>Trần Việt Hồng</v>
      </c>
      <c r="P83" s="933"/>
      <c r="Q83" s="933"/>
      <c r="R83" s="933"/>
      <c r="S83" s="933"/>
      <c r="T83" s="933"/>
    </row>
    <row r="84" spans="2:20" ht="18.75">
      <c r="B84" s="941"/>
      <c r="C84" s="941"/>
      <c r="D84" s="941"/>
      <c r="E84" s="941"/>
      <c r="P84" s="941"/>
      <c r="Q84" s="941"/>
      <c r="R84" s="941"/>
      <c r="S84" s="941"/>
      <c r="T84" s="942"/>
    </row>
  </sheetData>
  <sheetProtection/>
  <mergeCells count="37">
    <mergeCell ref="R7:R9"/>
    <mergeCell ref="I8:I9"/>
    <mergeCell ref="J8:Q8"/>
    <mergeCell ref="H7:H9"/>
    <mergeCell ref="A6:B9"/>
    <mergeCell ref="B79:D79"/>
    <mergeCell ref="C6:E6"/>
    <mergeCell ref="C7:C9"/>
    <mergeCell ref="A10:B10"/>
    <mergeCell ref="Q5:T5"/>
    <mergeCell ref="D7:E7"/>
    <mergeCell ref="D8:D9"/>
    <mergeCell ref="E8:E9"/>
    <mergeCell ref="E1:P1"/>
    <mergeCell ref="E2:P2"/>
    <mergeCell ref="E3:P3"/>
    <mergeCell ref="F6:F9"/>
    <mergeCell ref="G6:G9"/>
    <mergeCell ref="H6:R6"/>
    <mergeCell ref="A2:D2"/>
    <mergeCell ref="Q2:T2"/>
    <mergeCell ref="Q4:T4"/>
    <mergeCell ref="O76:T76"/>
    <mergeCell ref="T6:T9"/>
    <mergeCell ref="I7:Q7"/>
    <mergeCell ref="O75:T75"/>
    <mergeCell ref="S6:S9"/>
    <mergeCell ref="A3:D3"/>
    <mergeCell ref="A75:E75"/>
    <mergeCell ref="B84:E84"/>
    <mergeCell ref="P84:T84"/>
    <mergeCell ref="B83:E83"/>
    <mergeCell ref="B81:P81"/>
    <mergeCell ref="A11:B11"/>
    <mergeCell ref="O83:T83"/>
    <mergeCell ref="Q79:S79"/>
    <mergeCell ref="B76:E76"/>
  </mergeCells>
  <printOptions/>
  <pageMargins left="0.24" right="0" top="0" bottom="0" header="0.511811023622047" footer="0.275590551181102"/>
  <pageSetup horizontalDpi="600" verticalDpi="600" orientation="landscape" paperSize="9" scale="76"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33" customWidth="1"/>
    <col min="2" max="2" width="22.125" style="33" customWidth="1"/>
    <col min="3" max="3" width="7.50390625" style="73" customWidth="1"/>
    <col min="4" max="4" width="12.375" style="73" customWidth="1"/>
    <col min="5" max="5" width="6.25390625" style="73" customWidth="1"/>
    <col min="6" max="6" width="12.625" style="73" customWidth="1"/>
    <col min="7" max="7" width="8.00390625" style="33" customWidth="1"/>
    <col min="8" max="8" width="11.25390625" style="33" customWidth="1"/>
    <col min="9" max="9" width="7.125" style="33" customWidth="1"/>
    <col min="10" max="10" width="11.25390625" style="33" customWidth="1"/>
    <col min="11" max="11" width="7.375" style="33" customWidth="1"/>
    <col min="12" max="12" width="10.50390625" style="33" customWidth="1"/>
    <col min="13" max="13" width="6.00390625" style="33" customWidth="1"/>
    <col min="14" max="14" width="10.875" style="33" customWidth="1"/>
    <col min="15" max="15" width="14.625" style="74" customWidth="1"/>
    <col min="16" max="16" width="13.00390625" style="74" customWidth="1"/>
    <col min="17"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6" ht="26.25" customHeight="1">
      <c r="A1" s="598" t="s">
        <v>29</v>
      </c>
      <c r="B1" s="598"/>
      <c r="C1" s="598"/>
      <c r="D1" s="598"/>
      <c r="E1" s="597" t="s">
        <v>373</v>
      </c>
      <c r="F1" s="597"/>
      <c r="G1" s="597"/>
      <c r="H1" s="597"/>
      <c r="I1" s="597"/>
      <c r="J1" s="597"/>
      <c r="K1" s="597"/>
      <c r="L1" s="31" t="s">
        <v>349</v>
      </c>
      <c r="M1" s="31"/>
      <c r="N1" s="31"/>
      <c r="O1" s="32"/>
      <c r="P1" s="32"/>
    </row>
    <row r="2" spans="1:16" ht="15.75" customHeight="1">
      <c r="A2" s="599" t="s">
        <v>243</v>
      </c>
      <c r="B2" s="599"/>
      <c r="C2" s="599"/>
      <c r="D2" s="599"/>
      <c r="E2" s="597"/>
      <c r="F2" s="597"/>
      <c r="G2" s="597"/>
      <c r="H2" s="597"/>
      <c r="I2" s="597"/>
      <c r="J2" s="597"/>
      <c r="K2" s="597"/>
      <c r="L2" s="589" t="s">
        <v>252</v>
      </c>
      <c r="M2" s="589"/>
      <c r="N2" s="589"/>
      <c r="O2" s="35"/>
      <c r="P2" s="32"/>
    </row>
    <row r="3" spans="1:16" ht="18" customHeight="1">
      <c r="A3" s="599" t="s">
        <v>244</v>
      </c>
      <c r="B3" s="599"/>
      <c r="C3" s="599"/>
      <c r="D3" s="599"/>
      <c r="E3" s="600" t="s">
        <v>369</v>
      </c>
      <c r="F3" s="600"/>
      <c r="G3" s="600"/>
      <c r="H3" s="600"/>
      <c r="I3" s="600"/>
      <c r="J3" s="600"/>
      <c r="K3" s="36"/>
      <c r="L3" s="590" t="s">
        <v>368</v>
      </c>
      <c r="M3" s="590"/>
      <c r="N3" s="590"/>
      <c r="O3" s="32"/>
      <c r="P3" s="32"/>
    </row>
    <row r="4" spans="1:16" ht="21" customHeight="1">
      <c r="A4" s="596" t="s">
        <v>255</v>
      </c>
      <c r="B4" s="596"/>
      <c r="C4" s="596"/>
      <c r="D4" s="596"/>
      <c r="E4" s="39"/>
      <c r="F4" s="40"/>
      <c r="G4" s="41"/>
      <c r="H4" s="41"/>
      <c r="I4" s="41"/>
      <c r="J4" s="41"/>
      <c r="K4" s="32"/>
      <c r="L4" s="589" t="s">
        <v>250</v>
      </c>
      <c r="M4" s="589"/>
      <c r="N4" s="589"/>
      <c r="O4" s="35"/>
      <c r="P4" s="32"/>
    </row>
    <row r="5" spans="1:16" ht="18" customHeight="1">
      <c r="A5" s="41"/>
      <c r="B5" s="32"/>
      <c r="C5" s="42"/>
      <c r="D5" s="594"/>
      <c r="E5" s="594"/>
      <c r="F5" s="594"/>
      <c r="G5" s="594"/>
      <c r="H5" s="594"/>
      <c r="I5" s="594"/>
      <c r="J5" s="594"/>
      <c r="K5" s="594"/>
      <c r="L5" s="43" t="s">
        <v>256</v>
      </c>
      <c r="M5" s="43"/>
      <c r="N5" s="43"/>
      <c r="O5" s="32"/>
      <c r="P5" s="32"/>
    </row>
    <row r="6" spans="1:18" ht="33" customHeight="1">
      <c r="A6" s="581" t="s">
        <v>57</v>
      </c>
      <c r="B6" s="582"/>
      <c r="C6" s="595" t="s">
        <v>257</v>
      </c>
      <c r="D6" s="595"/>
      <c r="E6" s="595"/>
      <c r="F6" s="595"/>
      <c r="G6" s="591" t="s">
        <v>7</v>
      </c>
      <c r="H6" s="592"/>
      <c r="I6" s="592"/>
      <c r="J6" s="592"/>
      <c r="K6" s="592"/>
      <c r="L6" s="592"/>
      <c r="M6" s="592"/>
      <c r="N6" s="593"/>
      <c r="O6" s="607" t="s">
        <v>258</v>
      </c>
      <c r="P6" s="608"/>
      <c r="Q6" s="608"/>
      <c r="R6" s="609"/>
    </row>
    <row r="7" spans="1:18" ht="29.25" customHeight="1">
      <c r="A7" s="583"/>
      <c r="B7" s="584"/>
      <c r="C7" s="595"/>
      <c r="D7" s="595"/>
      <c r="E7" s="595"/>
      <c r="F7" s="595"/>
      <c r="G7" s="591" t="s">
        <v>259</v>
      </c>
      <c r="H7" s="592"/>
      <c r="I7" s="592"/>
      <c r="J7" s="593"/>
      <c r="K7" s="591" t="s">
        <v>92</v>
      </c>
      <c r="L7" s="592"/>
      <c r="M7" s="592"/>
      <c r="N7" s="593"/>
      <c r="O7" s="45" t="s">
        <v>260</v>
      </c>
      <c r="P7" s="45" t="s">
        <v>261</v>
      </c>
      <c r="Q7" s="610" t="s">
        <v>262</v>
      </c>
      <c r="R7" s="610" t="s">
        <v>263</v>
      </c>
    </row>
    <row r="8" spans="1:18" ht="26.25" customHeight="1">
      <c r="A8" s="583"/>
      <c r="B8" s="584"/>
      <c r="C8" s="578" t="s">
        <v>89</v>
      </c>
      <c r="D8" s="579"/>
      <c r="E8" s="578" t="s">
        <v>88</v>
      </c>
      <c r="F8" s="579"/>
      <c r="G8" s="578" t="s">
        <v>90</v>
      </c>
      <c r="H8" s="580"/>
      <c r="I8" s="578" t="s">
        <v>91</v>
      </c>
      <c r="J8" s="580"/>
      <c r="K8" s="578" t="s">
        <v>93</v>
      </c>
      <c r="L8" s="580"/>
      <c r="M8" s="578" t="s">
        <v>94</v>
      </c>
      <c r="N8" s="580"/>
      <c r="O8" s="612" t="s">
        <v>264</v>
      </c>
      <c r="P8" s="613" t="s">
        <v>265</v>
      </c>
      <c r="Q8" s="610"/>
      <c r="R8" s="610"/>
    </row>
    <row r="9" spans="1:18" ht="30.75" customHeight="1">
      <c r="A9" s="583"/>
      <c r="B9" s="584"/>
      <c r="C9" s="46" t="s">
        <v>3</v>
      </c>
      <c r="D9" s="44" t="s">
        <v>9</v>
      </c>
      <c r="E9" s="44" t="s">
        <v>3</v>
      </c>
      <c r="F9" s="44" t="s">
        <v>9</v>
      </c>
      <c r="G9" s="47" t="s">
        <v>3</v>
      </c>
      <c r="H9" s="47" t="s">
        <v>9</v>
      </c>
      <c r="I9" s="47" t="s">
        <v>3</v>
      </c>
      <c r="J9" s="47" t="s">
        <v>9</v>
      </c>
      <c r="K9" s="47" t="s">
        <v>3</v>
      </c>
      <c r="L9" s="47" t="s">
        <v>9</v>
      </c>
      <c r="M9" s="47" t="s">
        <v>3</v>
      </c>
      <c r="N9" s="47" t="s">
        <v>9</v>
      </c>
      <c r="O9" s="612"/>
      <c r="P9" s="614"/>
      <c r="Q9" s="611"/>
      <c r="R9" s="611"/>
    </row>
    <row r="10" spans="1:18" s="52" customFormat="1" ht="18" customHeight="1">
      <c r="A10" s="603" t="s">
        <v>6</v>
      </c>
      <c r="B10" s="603"/>
      <c r="C10" s="48">
        <v>1</v>
      </c>
      <c r="D10" s="48">
        <v>2</v>
      </c>
      <c r="E10" s="48">
        <v>3</v>
      </c>
      <c r="F10" s="48">
        <v>4</v>
      </c>
      <c r="G10" s="48">
        <v>5</v>
      </c>
      <c r="H10" s="48">
        <v>6</v>
      </c>
      <c r="I10" s="48">
        <v>7</v>
      </c>
      <c r="J10" s="48">
        <v>8</v>
      </c>
      <c r="K10" s="48">
        <v>9</v>
      </c>
      <c r="L10" s="48">
        <v>10</v>
      </c>
      <c r="M10" s="48">
        <v>11</v>
      </c>
      <c r="N10" s="48">
        <v>12</v>
      </c>
      <c r="O10" s="49" t="s">
        <v>86</v>
      </c>
      <c r="P10" s="49" t="s">
        <v>87</v>
      </c>
      <c r="Q10" s="50"/>
      <c r="R10" s="51"/>
    </row>
    <row r="11" spans="1:18" s="52" customFormat="1" ht="18" customHeight="1" hidden="1">
      <c r="A11" s="605" t="s">
        <v>266</v>
      </c>
      <c r="B11" s="606"/>
      <c r="C11" s="53">
        <f aca="true" t="shared" si="0" ref="C11:N11">C13-C12</f>
        <v>-5</v>
      </c>
      <c r="D11" s="53">
        <f t="shared" si="0"/>
        <v>30432</v>
      </c>
      <c r="E11" s="53">
        <f t="shared" si="0"/>
        <v>3</v>
      </c>
      <c r="F11" s="53">
        <f t="shared" si="0"/>
        <v>43892</v>
      </c>
      <c r="G11" s="53">
        <f t="shared" si="0"/>
        <v>5</v>
      </c>
      <c r="H11" s="53">
        <f t="shared" si="0"/>
        <v>40274</v>
      </c>
      <c r="I11" s="53">
        <f t="shared" si="0"/>
        <v>3</v>
      </c>
      <c r="J11" s="53">
        <f t="shared" si="0"/>
        <v>35774</v>
      </c>
      <c r="K11" s="53">
        <f t="shared" si="0"/>
        <v>-10</v>
      </c>
      <c r="L11" s="53">
        <f t="shared" si="0"/>
        <v>-9842</v>
      </c>
      <c r="M11" s="53">
        <f t="shared" si="0"/>
        <v>0</v>
      </c>
      <c r="N11" s="53">
        <f t="shared" si="0"/>
        <v>8118</v>
      </c>
      <c r="O11" s="49"/>
      <c r="P11" s="49"/>
      <c r="Q11" s="50"/>
      <c r="R11" s="51"/>
    </row>
    <row r="12" spans="1:18" s="52" customFormat="1" ht="18" customHeight="1" hidden="1">
      <c r="A12" s="587" t="s">
        <v>370</v>
      </c>
      <c r="B12" s="588"/>
      <c r="C12" s="54">
        <v>48</v>
      </c>
      <c r="D12" s="54">
        <v>218534</v>
      </c>
      <c r="E12" s="54">
        <v>32</v>
      </c>
      <c r="F12" s="54">
        <v>176714</v>
      </c>
      <c r="G12" s="54">
        <v>32</v>
      </c>
      <c r="H12" s="54">
        <v>105252</v>
      </c>
      <c r="I12" s="54">
        <v>32</v>
      </c>
      <c r="J12" s="54">
        <v>105252</v>
      </c>
      <c r="K12" s="54">
        <v>16</v>
      </c>
      <c r="L12" s="54">
        <v>113282</v>
      </c>
      <c r="M12" s="54">
        <v>0</v>
      </c>
      <c r="N12" s="54">
        <v>71462</v>
      </c>
      <c r="O12" s="55"/>
      <c r="P12" s="55"/>
      <c r="Q12" s="50"/>
      <c r="R12" s="51"/>
    </row>
    <row r="13" spans="1:32" s="52" customFormat="1" ht="18" customHeight="1">
      <c r="A13" s="585" t="s">
        <v>31</v>
      </c>
      <c r="B13" s="586"/>
      <c r="C13" s="56">
        <f aca="true" t="shared" si="1" ref="C13:N13">C15+C14</f>
        <v>43</v>
      </c>
      <c r="D13" s="56">
        <f t="shared" si="1"/>
        <v>248966</v>
      </c>
      <c r="E13" s="56">
        <f t="shared" si="1"/>
        <v>35</v>
      </c>
      <c r="F13" s="56">
        <f t="shared" si="1"/>
        <v>220606</v>
      </c>
      <c r="G13" s="56">
        <f t="shared" si="1"/>
        <v>37</v>
      </c>
      <c r="H13" s="56">
        <f t="shared" si="1"/>
        <v>145526</v>
      </c>
      <c r="I13" s="56">
        <f t="shared" si="1"/>
        <v>35</v>
      </c>
      <c r="J13" s="56">
        <f t="shared" si="1"/>
        <v>141026</v>
      </c>
      <c r="K13" s="56">
        <f t="shared" si="1"/>
        <v>6</v>
      </c>
      <c r="L13" s="56">
        <f t="shared" si="1"/>
        <v>103440</v>
      </c>
      <c r="M13" s="56">
        <f t="shared" si="1"/>
        <v>0</v>
      </c>
      <c r="N13" s="56">
        <f t="shared" si="1"/>
        <v>79580</v>
      </c>
      <c r="O13" s="57">
        <f>O14+O15</f>
        <v>35</v>
      </c>
      <c r="P13" s="58">
        <f>P14+P15</f>
        <v>220606</v>
      </c>
      <c r="Q13" s="50">
        <f aca="true" t="shared" si="2" ref="Q13:Q26">E13-O13</f>
        <v>0</v>
      </c>
      <c r="R13" s="50">
        <f aca="true" t="shared" si="3" ref="R13:R26">F13-P13</f>
        <v>0</v>
      </c>
      <c r="AF13" s="52" t="s">
        <v>267</v>
      </c>
    </row>
    <row r="14" spans="1:37" s="52" customFormat="1" ht="18" customHeight="1">
      <c r="A14" s="59" t="s">
        <v>0</v>
      </c>
      <c r="B14" s="60" t="s">
        <v>80</v>
      </c>
      <c r="C14" s="61">
        <f>G14+K14</f>
        <v>2</v>
      </c>
      <c r="D14" s="61">
        <f>H14+L14</f>
        <v>13066</v>
      </c>
      <c r="E14" s="61">
        <f>I14+M14</f>
        <v>1</v>
      </c>
      <c r="F14" s="61">
        <f>J14+N14</f>
        <v>13066</v>
      </c>
      <c r="G14" s="62">
        <v>1</v>
      </c>
      <c r="H14" s="62">
        <v>9800</v>
      </c>
      <c r="I14" s="62">
        <v>1</v>
      </c>
      <c r="J14" s="62">
        <v>9800</v>
      </c>
      <c r="K14" s="62">
        <v>1</v>
      </c>
      <c r="L14" s="62">
        <v>3266</v>
      </c>
      <c r="M14" s="62">
        <v>0</v>
      </c>
      <c r="N14" s="62">
        <v>3266</v>
      </c>
      <c r="O14" s="50">
        <f>'[4]M6 Tong hop Viec CHV '!$K$20</f>
        <v>1</v>
      </c>
      <c r="P14" s="51">
        <f>'[4]M7 Thop tien CHV'!$K$20</f>
        <v>13066</v>
      </c>
      <c r="Q14" s="50">
        <f t="shared" si="2"/>
        <v>0</v>
      </c>
      <c r="R14" s="50">
        <f t="shared" si="3"/>
        <v>0</v>
      </c>
      <c r="AK14" s="63"/>
    </row>
    <row r="15" spans="1:18" s="52" customFormat="1" ht="18" customHeight="1">
      <c r="A15" s="64" t="s">
        <v>1</v>
      </c>
      <c r="B15" s="60" t="s">
        <v>17</v>
      </c>
      <c r="C15" s="65">
        <f aca="true" t="shared" si="4" ref="C15:N15">SUM(C16:C26)</f>
        <v>41</v>
      </c>
      <c r="D15" s="65">
        <f t="shared" si="4"/>
        <v>235900</v>
      </c>
      <c r="E15" s="65">
        <f t="shared" si="4"/>
        <v>34</v>
      </c>
      <c r="F15" s="65">
        <f t="shared" si="4"/>
        <v>207540</v>
      </c>
      <c r="G15" s="65">
        <f t="shared" si="4"/>
        <v>36</v>
      </c>
      <c r="H15" s="65">
        <f t="shared" si="4"/>
        <v>135726</v>
      </c>
      <c r="I15" s="65">
        <f t="shared" si="4"/>
        <v>34</v>
      </c>
      <c r="J15" s="65">
        <f t="shared" si="4"/>
        <v>131226</v>
      </c>
      <c r="K15" s="65">
        <f t="shared" si="4"/>
        <v>5</v>
      </c>
      <c r="L15" s="65">
        <f t="shared" si="4"/>
        <v>100174</v>
      </c>
      <c r="M15" s="65">
        <f t="shared" si="4"/>
        <v>0</v>
      </c>
      <c r="N15" s="65">
        <f t="shared" si="4"/>
        <v>76314</v>
      </c>
      <c r="O15" s="57">
        <f>O16+O17+O18+O19+O20+O21+O22+O23+O24+O25+O26</f>
        <v>34</v>
      </c>
      <c r="P15" s="58">
        <f>P16+P17+P18+P19+P20+P21+P22+P23+P24+P25+P26</f>
        <v>207540</v>
      </c>
      <c r="Q15" s="50">
        <f t="shared" si="2"/>
        <v>0</v>
      </c>
      <c r="R15" s="50">
        <f t="shared" si="3"/>
        <v>0</v>
      </c>
    </row>
    <row r="16" spans="1:38" s="52" customFormat="1" ht="18" customHeight="1">
      <c r="A16" s="66" t="s">
        <v>43</v>
      </c>
      <c r="B16" s="67" t="s">
        <v>268</v>
      </c>
      <c r="C16" s="61">
        <f aca="true" t="shared" si="5" ref="C16:C26">G16+K16</f>
        <v>5</v>
      </c>
      <c r="D16" s="61">
        <f aca="true" t="shared" si="6" ref="D16:D26">H16+L16</f>
        <v>47300</v>
      </c>
      <c r="E16" s="61">
        <f aca="true" t="shared" si="7" ref="E16:E26">I16+M16</f>
        <v>5</v>
      </c>
      <c r="F16" s="61">
        <f aca="true" t="shared" si="8" ref="F16:F26">J16+N16</f>
        <v>47300</v>
      </c>
      <c r="G16" s="62">
        <v>5</v>
      </c>
      <c r="H16" s="62">
        <v>27717</v>
      </c>
      <c r="I16" s="62">
        <v>5</v>
      </c>
      <c r="J16" s="62">
        <v>27717</v>
      </c>
      <c r="K16" s="62"/>
      <c r="L16" s="62">
        <v>19583</v>
      </c>
      <c r="M16" s="62"/>
      <c r="N16" s="62">
        <v>19583</v>
      </c>
      <c r="O16" s="50">
        <f>'[4]M6 Tong hop Viec CHV '!$K$30</f>
        <v>5</v>
      </c>
      <c r="P16" s="51">
        <f>'[4]M7 Thop tien CHV'!$K$30</f>
        <v>47300</v>
      </c>
      <c r="Q16" s="50">
        <f t="shared" si="2"/>
        <v>0</v>
      </c>
      <c r="R16" s="50">
        <f t="shared" si="3"/>
        <v>0</v>
      </c>
      <c r="AL16" s="63"/>
    </row>
    <row r="17" spans="1:32" s="52" customFormat="1" ht="18" customHeight="1">
      <c r="A17" s="66" t="s">
        <v>44</v>
      </c>
      <c r="B17" s="68" t="s">
        <v>269</v>
      </c>
      <c r="C17" s="61">
        <f t="shared" si="5"/>
        <v>1</v>
      </c>
      <c r="D17" s="61">
        <f t="shared" si="6"/>
        <v>4840</v>
      </c>
      <c r="E17" s="61">
        <f t="shared" si="7"/>
        <v>1</v>
      </c>
      <c r="F17" s="61">
        <f t="shared" si="8"/>
        <v>4840</v>
      </c>
      <c r="G17" s="62">
        <v>1</v>
      </c>
      <c r="H17" s="62">
        <v>4840</v>
      </c>
      <c r="I17" s="62">
        <v>1</v>
      </c>
      <c r="J17" s="62">
        <v>4840</v>
      </c>
      <c r="K17" s="62">
        <v>0</v>
      </c>
      <c r="L17" s="62">
        <v>0</v>
      </c>
      <c r="M17" s="62">
        <v>0</v>
      </c>
      <c r="N17" s="62">
        <v>0</v>
      </c>
      <c r="O17" s="50">
        <f>'[5]M6 Tong hop Viec CHV '!$K$39</f>
        <v>1</v>
      </c>
      <c r="P17" s="51">
        <f>'[5]M7 Thop tien CHV'!$K$37</f>
        <v>4840</v>
      </c>
      <c r="Q17" s="50">
        <f t="shared" si="2"/>
        <v>0</v>
      </c>
      <c r="R17" s="50">
        <f t="shared" si="3"/>
        <v>0</v>
      </c>
      <c r="AF17" s="63" t="s">
        <v>270</v>
      </c>
    </row>
    <row r="18" spans="1:18" s="70" customFormat="1" ht="18" customHeight="1">
      <c r="A18" s="66" t="s">
        <v>49</v>
      </c>
      <c r="B18" s="67" t="s">
        <v>271</v>
      </c>
      <c r="C18" s="61">
        <f t="shared" si="5"/>
        <v>11</v>
      </c>
      <c r="D18" s="61">
        <f t="shared" si="6"/>
        <v>87159</v>
      </c>
      <c r="E18" s="61">
        <f t="shared" si="7"/>
        <v>8</v>
      </c>
      <c r="F18" s="61">
        <f t="shared" si="8"/>
        <v>87159</v>
      </c>
      <c r="G18" s="69">
        <v>8</v>
      </c>
      <c r="H18" s="69">
        <v>38228</v>
      </c>
      <c r="I18" s="69">
        <v>8</v>
      </c>
      <c r="J18" s="69">
        <v>38228</v>
      </c>
      <c r="K18" s="69">
        <v>3</v>
      </c>
      <c r="L18" s="69">
        <v>48931</v>
      </c>
      <c r="M18" s="69"/>
      <c r="N18" s="69">
        <v>48931</v>
      </c>
      <c r="O18" s="50">
        <f>'[5]M6 Tong hop Viec CHV '!$K$46</f>
        <v>8</v>
      </c>
      <c r="P18" s="51">
        <f>'[4]M7 Thop tien CHV'!$K$41</f>
        <v>87159</v>
      </c>
      <c r="Q18" s="50">
        <f t="shared" si="2"/>
        <v>0</v>
      </c>
      <c r="R18" s="50">
        <f t="shared" si="3"/>
        <v>0</v>
      </c>
    </row>
    <row r="19" spans="1:18" s="52" customFormat="1" ht="18" customHeight="1">
      <c r="A19" s="66" t="s">
        <v>58</v>
      </c>
      <c r="B19" s="67" t="s">
        <v>272</v>
      </c>
      <c r="C19" s="61">
        <f t="shared" si="5"/>
        <v>0</v>
      </c>
      <c r="D19" s="61">
        <f t="shared" si="6"/>
        <v>0</v>
      </c>
      <c r="E19" s="61">
        <f t="shared" si="7"/>
        <v>0</v>
      </c>
      <c r="F19" s="61">
        <f t="shared" si="8"/>
        <v>0</v>
      </c>
      <c r="G19" s="62">
        <v>0</v>
      </c>
      <c r="H19" s="62">
        <v>0</v>
      </c>
      <c r="I19" s="62">
        <v>0</v>
      </c>
      <c r="J19" s="62">
        <v>0</v>
      </c>
      <c r="K19" s="62">
        <v>0</v>
      </c>
      <c r="L19" s="62">
        <v>0</v>
      </c>
      <c r="M19" s="62">
        <v>0</v>
      </c>
      <c r="N19" s="62">
        <v>0</v>
      </c>
      <c r="O19" s="50">
        <f>'[4]M6 Tong hop Viec CHV '!$K$52</f>
        <v>0</v>
      </c>
      <c r="P19" s="51">
        <f>'[4]M7 Thop tien CHV'!$K$51</f>
        <v>0</v>
      </c>
      <c r="Q19" s="50">
        <f t="shared" si="2"/>
        <v>0</v>
      </c>
      <c r="R19" s="50">
        <f t="shared" si="3"/>
        <v>0</v>
      </c>
    </row>
    <row r="20" spans="1:18" s="52" customFormat="1" ht="18" customHeight="1">
      <c r="A20" s="66" t="s">
        <v>59</v>
      </c>
      <c r="B20" s="71" t="s">
        <v>273</v>
      </c>
      <c r="C20" s="61">
        <f t="shared" si="5"/>
        <v>8</v>
      </c>
      <c r="D20" s="61">
        <f t="shared" si="6"/>
        <v>7479</v>
      </c>
      <c r="E20" s="61">
        <f t="shared" si="7"/>
        <v>8</v>
      </c>
      <c r="F20" s="61">
        <f t="shared" si="8"/>
        <v>7479</v>
      </c>
      <c r="G20" s="62">
        <v>8</v>
      </c>
      <c r="H20" s="62">
        <v>7479</v>
      </c>
      <c r="I20" s="62">
        <v>8</v>
      </c>
      <c r="J20" s="62">
        <v>7479</v>
      </c>
      <c r="K20" s="62">
        <v>0</v>
      </c>
      <c r="L20" s="62">
        <v>0</v>
      </c>
      <c r="M20" s="62">
        <v>0</v>
      </c>
      <c r="N20" s="62">
        <v>0</v>
      </c>
      <c r="O20" s="50">
        <f>'[5]M6 Tong hop Viec CHV '!$K$64</f>
        <v>8</v>
      </c>
      <c r="P20" s="51">
        <f>'[5]M7 Thop tien CHV'!$K$55</f>
        <v>7479</v>
      </c>
      <c r="Q20" s="50">
        <f t="shared" si="2"/>
        <v>0</v>
      </c>
      <c r="R20" s="50">
        <f t="shared" si="3"/>
        <v>0</v>
      </c>
    </row>
    <row r="21" spans="1:39" s="52" customFormat="1" ht="18" customHeight="1">
      <c r="A21" s="66" t="s">
        <v>60</v>
      </c>
      <c r="B21" s="67" t="s">
        <v>274</v>
      </c>
      <c r="C21" s="61">
        <f t="shared" si="5"/>
        <v>5</v>
      </c>
      <c r="D21" s="61">
        <f t="shared" si="6"/>
        <v>12380</v>
      </c>
      <c r="E21" s="61">
        <f t="shared" si="7"/>
        <v>5</v>
      </c>
      <c r="F21" s="61">
        <f t="shared" si="8"/>
        <v>12380</v>
      </c>
      <c r="G21" s="62">
        <v>5</v>
      </c>
      <c r="H21" s="62">
        <v>12380</v>
      </c>
      <c r="I21" s="62">
        <v>5</v>
      </c>
      <c r="J21" s="62">
        <v>12380</v>
      </c>
      <c r="K21" s="62">
        <v>0</v>
      </c>
      <c r="L21" s="62">
        <v>0</v>
      </c>
      <c r="M21" s="62">
        <v>0</v>
      </c>
      <c r="N21" s="62">
        <v>0</v>
      </c>
      <c r="O21" s="50">
        <f>'[5]M6 Tong hop Viec CHV '!$K$71</f>
        <v>5</v>
      </c>
      <c r="P21" s="51">
        <f>'[5]M7 Thop tien CHV'!$K$60</f>
        <v>12380</v>
      </c>
      <c r="Q21" s="50">
        <f t="shared" si="2"/>
        <v>0</v>
      </c>
      <c r="R21" s="50">
        <f t="shared" si="3"/>
        <v>0</v>
      </c>
      <c r="AJ21" s="52" t="s">
        <v>275</v>
      </c>
      <c r="AK21" s="52" t="s">
        <v>276</v>
      </c>
      <c r="AL21" s="52" t="s">
        <v>277</v>
      </c>
      <c r="AM21" s="63" t="s">
        <v>278</v>
      </c>
    </row>
    <row r="22" spans="1:39" s="52" customFormat="1" ht="18" customHeight="1">
      <c r="A22" s="66" t="s">
        <v>61</v>
      </c>
      <c r="B22" s="67" t="s">
        <v>279</v>
      </c>
      <c r="C22" s="61">
        <f t="shared" si="5"/>
        <v>4</v>
      </c>
      <c r="D22" s="61">
        <f t="shared" si="6"/>
        <v>22507</v>
      </c>
      <c r="E22" s="61">
        <f t="shared" si="7"/>
        <v>4</v>
      </c>
      <c r="F22" s="61">
        <f t="shared" si="8"/>
        <v>22507</v>
      </c>
      <c r="G22" s="62">
        <v>4</v>
      </c>
      <c r="H22" s="62">
        <v>22507</v>
      </c>
      <c r="I22" s="62">
        <v>4</v>
      </c>
      <c r="J22" s="62">
        <v>22507</v>
      </c>
      <c r="K22" s="62">
        <v>0</v>
      </c>
      <c r="L22" s="62">
        <v>0</v>
      </c>
      <c r="M22" s="62">
        <v>0</v>
      </c>
      <c r="N22" s="62">
        <v>0</v>
      </c>
      <c r="O22" s="50">
        <f>'[5]M6 Tong hop Viec CHV '!$K$78</f>
        <v>4</v>
      </c>
      <c r="P22" s="51">
        <f>'[5]M7 Thop tien CHV'!$K$65</f>
        <v>22507</v>
      </c>
      <c r="Q22" s="50">
        <f t="shared" si="2"/>
        <v>0</v>
      </c>
      <c r="R22" s="50">
        <f t="shared" si="3"/>
        <v>0</v>
      </c>
      <c r="AM22" s="63" t="s">
        <v>280</v>
      </c>
    </row>
    <row r="23" spans="1:18" s="52" customFormat="1" ht="18" customHeight="1">
      <c r="A23" s="66" t="s">
        <v>62</v>
      </c>
      <c r="B23" s="67" t="s">
        <v>281</v>
      </c>
      <c r="C23" s="61">
        <f t="shared" si="5"/>
        <v>3</v>
      </c>
      <c r="D23" s="61">
        <f t="shared" si="6"/>
        <v>7826</v>
      </c>
      <c r="E23" s="61">
        <f t="shared" si="7"/>
        <v>2</v>
      </c>
      <c r="F23" s="61">
        <f t="shared" si="8"/>
        <v>3326</v>
      </c>
      <c r="G23" s="62">
        <v>3</v>
      </c>
      <c r="H23" s="62">
        <v>7826</v>
      </c>
      <c r="I23" s="62">
        <v>2</v>
      </c>
      <c r="J23" s="62">
        <v>3326</v>
      </c>
      <c r="K23" s="62">
        <v>0</v>
      </c>
      <c r="L23" s="62">
        <v>0</v>
      </c>
      <c r="M23" s="62">
        <v>0</v>
      </c>
      <c r="N23" s="62">
        <v>0</v>
      </c>
      <c r="O23" s="50">
        <f>'[5]M6 Tong hop Viec CHV '!$K$84</f>
        <v>2</v>
      </c>
      <c r="P23" s="51">
        <f>'[5]M7 Thop tien CHV'!$K$69</f>
        <v>3326</v>
      </c>
      <c r="Q23" s="50">
        <f t="shared" si="2"/>
        <v>0</v>
      </c>
      <c r="R23" s="50">
        <f t="shared" si="3"/>
        <v>0</v>
      </c>
    </row>
    <row r="24" spans="1:36" s="52" customFormat="1" ht="18" customHeight="1">
      <c r="A24" s="66" t="s">
        <v>63</v>
      </c>
      <c r="B24" s="67" t="s">
        <v>282</v>
      </c>
      <c r="C24" s="61">
        <f t="shared" si="5"/>
        <v>0</v>
      </c>
      <c r="D24" s="61">
        <f t="shared" si="6"/>
        <v>0</v>
      </c>
      <c r="E24" s="61">
        <f t="shared" si="7"/>
        <v>0</v>
      </c>
      <c r="F24" s="61">
        <f t="shared" si="8"/>
        <v>0</v>
      </c>
      <c r="G24" s="62">
        <v>0</v>
      </c>
      <c r="H24" s="62">
        <v>0</v>
      </c>
      <c r="I24" s="62">
        <v>0</v>
      </c>
      <c r="J24" s="62">
        <v>0</v>
      </c>
      <c r="K24" s="62">
        <v>0</v>
      </c>
      <c r="L24" s="62">
        <v>0</v>
      </c>
      <c r="M24" s="62">
        <v>0</v>
      </c>
      <c r="N24" s="62">
        <v>0</v>
      </c>
      <c r="O24" s="50">
        <f>'[4]M6 Tong hop Viec CHV '!$K$75</f>
        <v>0</v>
      </c>
      <c r="P24" s="51">
        <f>'[4]M7 Thop tien CHV'!$K$74</f>
        <v>0</v>
      </c>
      <c r="Q24" s="50">
        <f t="shared" si="2"/>
        <v>0</v>
      </c>
      <c r="R24" s="50">
        <f t="shared" si="3"/>
        <v>0</v>
      </c>
      <c r="AJ24" s="52" t="s">
        <v>275</v>
      </c>
    </row>
    <row r="25" spans="1:36" s="52" customFormat="1" ht="18" customHeight="1">
      <c r="A25" s="66" t="s">
        <v>83</v>
      </c>
      <c r="B25" s="67" t="s">
        <v>283</v>
      </c>
      <c r="C25" s="61">
        <f t="shared" si="5"/>
        <v>1</v>
      </c>
      <c r="D25" s="61">
        <f t="shared" si="6"/>
        <v>4300</v>
      </c>
      <c r="E25" s="61">
        <f t="shared" si="7"/>
        <v>0</v>
      </c>
      <c r="F25" s="61">
        <f t="shared" si="8"/>
        <v>4300</v>
      </c>
      <c r="G25" s="62">
        <v>0</v>
      </c>
      <c r="H25" s="62">
        <v>0</v>
      </c>
      <c r="I25" s="62">
        <v>0</v>
      </c>
      <c r="J25" s="62"/>
      <c r="K25" s="62">
        <v>1</v>
      </c>
      <c r="L25" s="62">
        <v>4300</v>
      </c>
      <c r="M25" s="62">
        <v>0</v>
      </c>
      <c r="N25" s="62">
        <v>4300</v>
      </c>
      <c r="O25" s="50">
        <f>'[5]M6 Tong hop Viec CHV '!$K$99</f>
        <v>0</v>
      </c>
      <c r="P25" s="51">
        <f>'[5]M7 Thop tien CHV'!$K$80</f>
        <v>4300</v>
      </c>
      <c r="Q25" s="50">
        <f t="shared" si="2"/>
        <v>0</v>
      </c>
      <c r="R25" s="50">
        <f t="shared" si="3"/>
        <v>0</v>
      </c>
      <c r="AJ25" s="63" t="s">
        <v>284</v>
      </c>
    </row>
    <row r="26" spans="1:44" s="52" customFormat="1" ht="18" customHeight="1">
      <c r="A26" s="66" t="s">
        <v>84</v>
      </c>
      <c r="B26" s="67" t="s">
        <v>285</v>
      </c>
      <c r="C26" s="61">
        <f t="shared" si="5"/>
        <v>3</v>
      </c>
      <c r="D26" s="61">
        <f t="shared" si="6"/>
        <v>42109</v>
      </c>
      <c r="E26" s="61">
        <f t="shared" si="7"/>
        <v>1</v>
      </c>
      <c r="F26" s="61">
        <f t="shared" si="8"/>
        <v>18249</v>
      </c>
      <c r="G26" s="69">
        <v>2</v>
      </c>
      <c r="H26" s="69">
        <v>14749</v>
      </c>
      <c r="I26" s="69">
        <v>1</v>
      </c>
      <c r="J26" s="69">
        <v>14749</v>
      </c>
      <c r="K26" s="69">
        <v>1</v>
      </c>
      <c r="L26" s="69">
        <v>27360</v>
      </c>
      <c r="M26" s="69"/>
      <c r="N26" s="69">
        <v>3500</v>
      </c>
      <c r="O26" s="72">
        <f>'[5]M6 Tong hop Viec CHV '!$K$106</f>
        <v>1</v>
      </c>
      <c r="P26" s="51">
        <f>'[5]M7 Thop tien CHV'!$K$85</f>
        <v>18249</v>
      </c>
      <c r="Q26" s="50">
        <f t="shared" si="2"/>
        <v>0</v>
      </c>
      <c r="R26" s="50">
        <f t="shared" si="3"/>
        <v>0</v>
      </c>
      <c r="AR26" s="63"/>
    </row>
    <row r="27" spans="7:14" ht="8.25" customHeight="1">
      <c r="G27" s="2"/>
      <c r="H27" s="2"/>
      <c r="I27" s="2"/>
      <c r="J27" s="2"/>
      <c r="K27" s="3"/>
      <c r="L27" s="3"/>
      <c r="M27" s="3"/>
      <c r="N27" s="3"/>
    </row>
    <row r="28" spans="1:35" s="78" customFormat="1" ht="19.5" customHeight="1">
      <c r="A28" s="33"/>
      <c r="B28" s="604" t="s">
        <v>371</v>
      </c>
      <c r="C28" s="604"/>
      <c r="D28" s="604"/>
      <c r="E28" s="604"/>
      <c r="F28" s="75"/>
      <c r="G28" s="76"/>
      <c r="H28" s="76"/>
      <c r="I28" s="76"/>
      <c r="J28" s="604" t="s">
        <v>372</v>
      </c>
      <c r="K28" s="604"/>
      <c r="L28" s="604"/>
      <c r="M28" s="604"/>
      <c r="N28" s="604"/>
      <c r="O28" s="77"/>
      <c r="P28" s="77"/>
      <c r="AG28" s="78" t="s">
        <v>287</v>
      </c>
      <c r="AI28" s="79">
        <f>82/88</f>
        <v>0.9318181818181818</v>
      </c>
    </row>
    <row r="29" spans="1:16" s="85" customFormat="1" ht="19.5" customHeight="1">
      <c r="A29" s="80"/>
      <c r="B29" s="577" t="s">
        <v>35</v>
      </c>
      <c r="C29" s="577"/>
      <c r="D29" s="577"/>
      <c r="E29" s="577"/>
      <c r="F29" s="82"/>
      <c r="G29" s="83"/>
      <c r="H29" s="83"/>
      <c r="I29" s="83"/>
      <c r="J29" s="577" t="s">
        <v>288</v>
      </c>
      <c r="K29" s="577"/>
      <c r="L29" s="577"/>
      <c r="M29" s="577"/>
      <c r="N29" s="577"/>
      <c r="O29" s="84"/>
      <c r="P29" s="84"/>
    </row>
    <row r="30" spans="1:16" s="85" customFormat="1" ht="19.5" customHeight="1">
      <c r="A30" s="80"/>
      <c r="B30" s="601"/>
      <c r="C30" s="601"/>
      <c r="D30" s="601"/>
      <c r="E30" s="82"/>
      <c r="F30" s="82"/>
      <c r="G30" s="83"/>
      <c r="H30" s="83"/>
      <c r="I30" s="83"/>
      <c r="J30" s="602"/>
      <c r="K30" s="602"/>
      <c r="L30" s="602"/>
      <c r="M30" s="602"/>
      <c r="N30" s="602"/>
      <c r="O30" s="84"/>
      <c r="P30" s="84"/>
    </row>
    <row r="31" spans="1:16" s="85" customFormat="1" ht="8.25" customHeight="1">
      <c r="A31" s="80"/>
      <c r="B31" s="86"/>
      <c r="C31" s="86" t="s">
        <v>85</v>
      </c>
      <c r="D31" s="86"/>
      <c r="E31" s="87"/>
      <c r="F31" s="87"/>
      <c r="G31" s="88"/>
      <c r="H31" s="88"/>
      <c r="I31" s="88"/>
      <c r="J31" s="86"/>
      <c r="K31" s="86"/>
      <c r="L31" s="86"/>
      <c r="M31" s="86"/>
      <c r="N31" s="86"/>
      <c r="O31" s="84"/>
      <c r="P31" s="84"/>
    </row>
    <row r="32" spans="1:16" s="85" customFormat="1" ht="9" customHeight="1">
      <c r="A32" s="80"/>
      <c r="B32" s="616" t="s">
        <v>289</v>
      </c>
      <c r="C32" s="616"/>
      <c r="D32" s="616"/>
      <c r="E32" s="616"/>
      <c r="F32" s="87"/>
      <c r="G32" s="88"/>
      <c r="H32" s="88"/>
      <c r="I32" s="88"/>
      <c r="J32" s="615" t="s">
        <v>289</v>
      </c>
      <c r="K32" s="615"/>
      <c r="L32" s="615"/>
      <c r="M32" s="615"/>
      <c r="N32" s="615"/>
      <c r="O32" s="84"/>
      <c r="P32" s="84"/>
    </row>
    <row r="33" spans="1:16" s="85" customFormat="1" ht="19.5" customHeight="1">
      <c r="A33" s="80"/>
      <c r="B33" s="577" t="s">
        <v>290</v>
      </c>
      <c r="C33" s="577"/>
      <c r="D33" s="577"/>
      <c r="E33" s="577"/>
      <c r="F33" s="82"/>
      <c r="G33" s="83"/>
      <c r="H33" s="83"/>
      <c r="I33" s="83"/>
      <c r="J33" s="81"/>
      <c r="K33" s="577" t="s">
        <v>290</v>
      </c>
      <c r="L33" s="577"/>
      <c r="M33" s="577"/>
      <c r="N33" s="81"/>
      <c r="O33" s="84"/>
      <c r="P33" s="84"/>
    </row>
    <row r="34" spans="1:16" s="85" customFormat="1" ht="19.5" customHeight="1">
      <c r="A34" s="80"/>
      <c r="B34" s="81"/>
      <c r="C34" s="81"/>
      <c r="D34" s="81"/>
      <c r="E34" s="82"/>
      <c r="F34" s="82"/>
      <c r="G34" s="83"/>
      <c r="H34" s="83"/>
      <c r="I34" s="83"/>
      <c r="J34" s="81"/>
      <c r="K34" s="81"/>
      <c r="L34" s="81"/>
      <c r="M34" s="81"/>
      <c r="N34" s="81"/>
      <c r="O34" s="84"/>
      <c r="P34" s="84"/>
    </row>
    <row r="35" spans="2:14" ht="18.75" hidden="1">
      <c r="B35" s="89"/>
      <c r="C35" s="90"/>
      <c r="D35" s="90"/>
      <c r="E35" s="90"/>
      <c r="F35" s="90"/>
      <c r="G35" s="91"/>
      <c r="H35" s="91"/>
      <c r="I35" s="91"/>
      <c r="J35" s="91"/>
      <c r="K35" s="91"/>
      <c r="L35" s="91"/>
      <c r="M35" s="91"/>
      <c r="N35" s="89"/>
    </row>
    <row r="36" spans="2:19" ht="19.5" customHeight="1">
      <c r="B36" s="575" t="s">
        <v>246</v>
      </c>
      <c r="C36" s="575"/>
      <c r="D36" s="575"/>
      <c r="E36" s="575"/>
      <c r="F36" s="91"/>
      <c r="G36" s="91"/>
      <c r="H36" s="91"/>
      <c r="I36" s="91"/>
      <c r="J36" s="576" t="s">
        <v>247</v>
      </c>
      <c r="K36" s="576"/>
      <c r="L36" s="576"/>
      <c r="M36" s="576"/>
      <c r="N36" s="576"/>
      <c r="O36" s="94"/>
      <c r="P36" s="94"/>
      <c r="Q36" s="95"/>
      <c r="R36" s="95"/>
      <c r="S36" s="95"/>
    </row>
    <row r="37" spans="2:14" ht="18.75">
      <c r="B37" s="96"/>
      <c r="C37" s="90"/>
      <c r="D37" s="90"/>
      <c r="E37" s="90"/>
      <c r="F37" s="90"/>
      <c r="G37" s="89"/>
      <c r="H37" s="89"/>
      <c r="I37" s="89"/>
      <c r="J37" s="89"/>
      <c r="K37" s="89"/>
      <c r="L37" s="89"/>
      <c r="M37" s="89"/>
      <c r="N37" s="89"/>
    </row>
    <row r="38" spans="2:11" ht="15.75">
      <c r="B38" s="42"/>
      <c r="C38" s="42"/>
      <c r="D38" s="42"/>
      <c r="E38" s="42"/>
      <c r="F38" s="42"/>
      <c r="G38" s="97"/>
      <c r="H38" s="97"/>
      <c r="I38" s="97"/>
      <c r="J38" s="97"/>
      <c r="K38" s="42"/>
    </row>
    <row r="39" spans="2:11" ht="15.75">
      <c r="B39" s="42"/>
      <c r="C39" s="42"/>
      <c r="D39" s="42"/>
      <c r="E39" s="42"/>
      <c r="F39" s="42"/>
      <c r="G39" s="97"/>
      <c r="H39" s="97"/>
      <c r="I39" s="97"/>
      <c r="J39" s="97"/>
      <c r="K39" s="42"/>
    </row>
    <row r="40" spans="2:11" ht="15.75">
      <c r="B40" s="42"/>
      <c r="C40" s="42"/>
      <c r="D40" s="42"/>
      <c r="E40" s="42"/>
      <c r="F40" s="42"/>
      <c r="G40" s="97"/>
      <c r="H40" s="97"/>
      <c r="I40" s="97"/>
      <c r="J40" s="97"/>
      <c r="K40" s="42"/>
    </row>
    <row r="41" spans="2:11" ht="15.75">
      <c r="B41" s="42"/>
      <c r="C41" s="42"/>
      <c r="D41" s="42"/>
      <c r="E41" s="42"/>
      <c r="F41" s="42"/>
      <c r="G41" s="97"/>
      <c r="H41" s="97"/>
      <c r="I41" s="97"/>
      <c r="J41" s="97"/>
      <c r="K41" s="42"/>
    </row>
    <row r="42" spans="7:10" ht="15.75">
      <c r="G42" s="97"/>
      <c r="H42" s="97"/>
      <c r="I42" s="97"/>
      <c r="J42" s="97"/>
    </row>
    <row r="43" spans="7:10" ht="15.75">
      <c r="G43" s="97"/>
      <c r="H43" s="97"/>
      <c r="I43" s="97"/>
      <c r="J43" s="97"/>
    </row>
    <row r="44" spans="7:10" ht="15.75">
      <c r="G44" s="97"/>
      <c r="H44" s="97"/>
      <c r="I44" s="97"/>
      <c r="J44" s="97"/>
    </row>
    <row r="45" spans="7:10" ht="15.75">
      <c r="G45" s="97"/>
      <c r="H45" s="97"/>
      <c r="I45" s="97"/>
      <c r="J45" s="97"/>
    </row>
  </sheetData>
  <sheetProtection/>
  <mergeCells count="42">
    <mergeCell ref="B33:E33"/>
    <mergeCell ref="K33:M33"/>
    <mergeCell ref="J32:N32"/>
    <mergeCell ref="B32:E32"/>
    <mergeCell ref="G7:J7"/>
    <mergeCell ref="K8:L8"/>
    <mergeCell ref="O6:R6"/>
    <mergeCell ref="R7:R9"/>
    <mergeCell ref="Q7:Q9"/>
    <mergeCell ref="O8:O9"/>
    <mergeCell ref="P8:P9"/>
    <mergeCell ref="G6:N6"/>
    <mergeCell ref="A2:D2"/>
    <mergeCell ref="E3:J3"/>
    <mergeCell ref="A3:D3"/>
    <mergeCell ref="B30:D30"/>
    <mergeCell ref="J30:N30"/>
    <mergeCell ref="A10:B10"/>
    <mergeCell ref="B28:E28"/>
    <mergeCell ref="J28:N28"/>
    <mergeCell ref="J29:N29"/>
    <mergeCell ref="A11:B11"/>
    <mergeCell ref="L2:N2"/>
    <mergeCell ref="L3:N3"/>
    <mergeCell ref="L4:N4"/>
    <mergeCell ref="M8:N8"/>
    <mergeCell ref="K7:N7"/>
    <mergeCell ref="D5:K5"/>
    <mergeCell ref="C6:F7"/>
    <mergeCell ref="A4:D4"/>
    <mergeCell ref="E1:K2"/>
    <mergeCell ref="A1:D1"/>
    <mergeCell ref="B36:E36"/>
    <mergeCell ref="J36:N36"/>
    <mergeCell ref="B29:E29"/>
    <mergeCell ref="E8:F8"/>
    <mergeCell ref="G8:H8"/>
    <mergeCell ref="C8:D8"/>
    <mergeCell ref="A6:B9"/>
    <mergeCell ref="A13:B13"/>
    <mergeCell ref="A12:B12"/>
    <mergeCell ref="I8:J8"/>
  </mergeCells>
  <printOptions/>
  <pageMargins left="0.55" right="0.18" top="0.23" bottom="0.25" header="0.1" footer="0.08"/>
  <pageSetup horizontalDpi="600" verticalDpi="600" orientation="landscape" paperSize="9" scale="90" r:id="rId4"/>
  <drawing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73" customWidth="1"/>
    <col min="2" max="2" width="21.125" style="73" customWidth="1"/>
    <col min="3" max="3" width="10.25390625" style="73" customWidth="1"/>
    <col min="4" max="6" width="7.875" style="73" customWidth="1"/>
    <col min="7" max="7" width="9.25390625" style="73" customWidth="1"/>
    <col min="8" max="8" width="7.25390625" style="73" customWidth="1"/>
    <col min="9" max="10" width="7.875" style="73" customWidth="1"/>
    <col min="11" max="11" width="7.125" style="73" customWidth="1"/>
    <col min="12" max="12" width="7.00390625" style="73" customWidth="1"/>
    <col min="13" max="13" width="7.875" style="73" customWidth="1"/>
    <col min="14" max="14" width="10.25390625" style="73" customWidth="1"/>
    <col min="15" max="16" width="7.875" style="73" customWidth="1"/>
    <col min="17" max="28" width="9.00390625" style="73" customWidth="1"/>
    <col min="29" max="29" width="8.375" style="73" customWidth="1"/>
    <col min="30" max="30" width="9.00390625" style="73" customWidth="1"/>
    <col min="31" max="31" width="11.25390625" style="73" customWidth="1"/>
    <col min="32" max="32" width="13.50390625" style="73" customWidth="1"/>
    <col min="33" max="16384" width="9.00390625" style="73" customWidth="1"/>
  </cols>
  <sheetData>
    <row r="1" spans="1:16" s="42" customFormat="1" ht="19.5" customHeight="1">
      <c r="A1" s="652" t="s">
        <v>26</v>
      </c>
      <c r="B1" s="652"/>
      <c r="C1" s="98"/>
      <c r="D1" s="655" t="s">
        <v>350</v>
      </c>
      <c r="E1" s="655"/>
      <c r="F1" s="655"/>
      <c r="G1" s="655"/>
      <c r="H1" s="655"/>
      <c r="I1" s="655"/>
      <c r="J1" s="655"/>
      <c r="K1" s="655"/>
      <c r="L1" s="655"/>
      <c r="M1" s="626" t="s">
        <v>291</v>
      </c>
      <c r="N1" s="627"/>
      <c r="O1" s="627"/>
      <c r="P1" s="627"/>
    </row>
    <row r="2" spans="1:16" s="42" customFormat="1" ht="34.5" customHeight="1">
      <c r="A2" s="654" t="s">
        <v>292</v>
      </c>
      <c r="B2" s="654"/>
      <c r="C2" s="654"/>
      <c r="D2" s="655"/>
      <c r="E2" s="655"/>
      <c r="F2" s="655"/>
      <c r="G2" s="655"/>
      <c r="H2" s="655"/>
      <c r="I2" s="655"/>
      <c r="J2" s="655"/>
      <c r="K2" s="655"/>
      <c r="L2" s="655"/>
      <c r="M2" s="628" t="s">
        <v>351</v>
      </c>
      <c r="N2" s="629"/>
      <c r="O2" s="629"/>
      <c r="P2" s="629"/>
    </row>
    <row r="3" spans="1:16" s="42" customFormat="1" ht="19.5" customHeight="1">
      <c r="A3" s="653" t="s">
        <v>293</v>
      </c>
      <c r="B3" s="653"/>
      <c r="C3" s="653"/>
      <c r="D3" s="655"/>
      <c r="E3" s="655"/>
      <c r="F3" s="655"/>
      <c r="G3" s="655"/>
      <c r="H3" s="655"/>
      <c r="I3" s="655"/>
      <c r="J3" s="655"/>
      <c r="K3" s="655"/>
      <c r="L3" s="655"/>
      <c r="M3" s="628" t="s">
        <v>294</v>
      </c>
      <c r="N3" s="629"/>
      <c r="O3" s="629"/>
      <c r="P3" s="629"/>
    </row>
    <row r="4" spans="1:16" s="103" customFormat="1" ht="18.75" customHeight="1">
      <c r="A4" s="99"/>
      <c r="B4" s="99"/>
      <c r="C4" s="100"/>
      <c r="D4" s="594"/>
      <c r="E4" s="594"/>
      <c r="F4" s="594"/>
      <c r="G4" s="594"/>
      <c r="H4" s="594"/>
      <c r="I4" s="594"/>
      <c r="J4" s="594"/>
      <c r="K4" s="594"/>
      <c r="L4" s="594"/>
      <c r="M4" s="101" t="s">
        <v>295</v>
      </c>
      <c r="N4" s="102"/>
      <c r="O4" s="102"/>
      <c r="P4" s="102"/>
    </row>
    <row r="5" spans="1:16" ht="49.5" customHeight="1">
      <c r="A5" s="643" t="s">
        <v>57</v>
      </c>
      <c r="B5" s="644"/>
      <c r="C5" s="649" t="s">
        <v>82</v>
      </c>
      <c r="D5" s="632"/>
      <c r="E5" s="632"/>
      <c r="F5" s="632"/>
      <c r="G5" s="632"/>
      <c r="H5" s="632"/>
      <c r="I5" s="632"/>
      <c r="J5" s="632"/>
      <c r="K5" s="630" t="s">
        <v>81</v>
      </c>
      <c r="L5" s="630"/>
      <c r="M5" s="630"/>
      <c r="N5" s="630"/>
      <c r="O5" s="630"/>
      <c r="P5" s="630"/>
    </row>
    <row r="6" spans="1:16" ht="20.25" customHeight="1">
      <c r="A6" s="645"/>
      <c r="B6" s="646"/>
      <c r="C6" s="649" t="s">
        <v>3</v>
      </c>
      <c r="D6" s="632"/>
      <c r="E6" s="632"/>
      <c r="F6" s="633"/>
      <c r="G6" s="630" t="s">
        <v>9</v>
      </c>
      <c r="H6" s="630"/>
      <c r="I6" s="630"/>
      <c r="J6" s="630"/>
      <c r="K6" s="631" t="s">
        <v>3</v>
      </c>
      <c r="L6" s="631"/>
      <c r="M6" s="631"/>
      <c r="N6" s="634" t="s">
        <v>9</v>
      </c>
      <c r="O6" s="634"/>
      <c r="P6" s="634"/>
    </row>
    <row r="7" spans="1:16" ht="52.5" customHeight="1">
      <c r="A7" s="645"/>
      <c r="B7" s="646"/>
      <c r="C7" s="650" t="s">
        <v>296</v>
      </c>
      <c r="D7" s="632" t="s">
        <v>78</v>
      </c>
      <c r="E7" s="632"/>
      <c r="F7" s="633"/>
      <c r="G7" s="630" t="s">
        <v>297</v>
      </c>
      <c r="H7" s="630" t="s">
        <v>78</v>
      </c>
      <c r="I7" s="630"/>
      <c r="J7" s="630"/>
      <c r="K7" s="630" t="s">
        <v>32</v>
      </c>
      <c r="L7" s="630" t="s">
        <v>79</v>
      </c>
      <c r="M7" s="630"/>
      <c r="N7" s="630" t="s">
        <v>64</v>
      </c>
      <c r="O7" s="630" t="s">
        <v>79</v>
      </c>
      <c r="P7" s="630"/>
    </row>
    <row r="8" spans="1:16" ht="15.75" customHeight="1">
      <c r="A8" s="645"/>
      <c r="B8" s="646"/>
      <c r="C8" s="650"/>
      <c r="D8" s="630" t="s">
        <v>36</v>
      </c>
      <c r="E8" s="630" t="s">
        <v>37</v>
      </c>
      <c r="F8" s="630" t="s">
        <v>40</v>
      </c>
      <c r="G8" s="630"/>
      <c r="H8" s="630" t="s">
        <v>36</v>
      </c>
      <c r="I8" s="630" t="s">
        <v>37</v>
      </c>
      <c r="J8" s="630" t="s">
        <v>40</v>
      </c>
      <c r="K8" s="630"/>
      <c r="L8" s="630" t="s">
        <v>14</v>
      </c>
      <c r="M8" s="630" t="s">
        <v>13</v>
      </c>
      <c r="N8" s="630"/>
      <c r="O8" s="630" t="s">
        <v>14</v>
      </c>
      <c r="P8" s="630" t="s">
        <v>13</v>
      </c>
    </row>
    <row r="9" spans="1:16" ht="44.25" customHeight="1">
      <c r="A9" s="647"/>
      <c r="B9" s="648"/>
      <c r="C9" s="651"/>
      <c r="D9" s="630"/>
      <c r="E9" s="630"/>
      <c r="F9" s="630"/>
      <c r="G9" s="630"/>
      <c r="H9" s="630"/>
      <c r="I9" s="630"/>
      <c r="J9" s="630"/>
      <c r="K9" s="630"/>
      <c r="L9" s="630"/>
      <c r="M9" s="630"/>
      <c r="N9" s="630"/>
      <c r="O9" s="630"/>
      <c r="P9" s="630"/>
    </row>
    <row r="10" spans="1:16" ht="15" customHeight="1">
      <c r="A10" s="641" t="s">
        <v>6</v>
      </c>
      <c r="B10" s="642"/>
      <c r="C10" s="105">
        <v>1</v>
      </c>
      <c r="D10" s="105" t="s">
        <v>44</v>
      </c>
      <c r="E10" s="105" t="s">
        <v>49</v>
      </c>
      <c r="F10" s="105" t="s">
        <v>58</v>
      </c>
      <c r="G10" s="105" t="s">
        <v>59</v>
      </c>
      <c r="H10" s="105" t="s">
        <v>60</v>
      </c>
      <c r="I10" s="105" t="s">
        <v>61</v>
      </c>
      <c r="J10" s="105" t="s">
        <v>62</v>
      </c>
      <c r="K10" s="105" t="s">
        <v>63</v>
      </c>
      <c r="L10" s="105" t="s">
        <v>83</v>
      </c>
      <c r="M10" s="105" t="s">
        <v>84</v>
      </c>
      <c r="N10" s="105" t="s">
        <v>85</v>
      </c>
      <c r="O10" s="105" t="s">
        <v>86</v>
      </c>
      <c r="P10" s="105" t="s">
        <v>87</v>
      </c>
    </row>
    <row r="11" spans="1:16" ht="15" customHeight="1">
      <c r="A11" s="635" t="s">
        <v>298</v>
      </c>
      <c r="B11" s="636"/>
      <c r="C11" s="106">
        <f aca="true" t="shared" si="0" ref="C11:P11">C13-C12</f>
        <v>0</v>
      </c>
      <c r="D11" s="106">
        <f t="shared" si="0"/>
        <v>0</v>
      </c>
      <c r="E11" s="106">
        <f t="shared" si="0"/>
        <v>0</v>
      </c>
      <c r="F11" s="106">
        <f t="shared" si="0"/>
        <v>0</v>
      </c>
      <c r="G11" s="106">
        <f t="shared" si="0"/>
        <v>0</v>
      </c>
      <c r="H11" s="106">
        <f t="shared" si="0"/>
        <v>0</v>
      </c>
      <c r="I11" s="106">
        <f t="shared" si="0"/>
        <v>0</v>
      </c>
      <c r="J11" s="106">
        <f t="shared" si="0"/>
        <v>0</v>
      </c>
      <c r="K11" s="106">
        <f t="shared" si="0"/>
        <v>0</v>
      </c>
      <c r="L11" s="106">
        <f t="shared" si="0"/>
        <v>0</v>
      </c>
      <c r="M11" s="106">
        <f t="shared" si="0"/>
        <v>0</v>
      </c>
      <c r="N11" s="106">
        <f t="shared" si="0"/>
        <v>0</v>
      </c>
      <c r="O11" s="106">
        <f t="shared" si="0"/>
        <v>0</v>
      </c>
      <c r="P11" s="106">
        <f t="shared" si="0"/>
        <v>0</v>
      </c>
    </row>
    <row r="12" spans="1:16" ht="15" customHeight="1">
      <c r="A12" s="637" t="s">
        <v>299</v>
      </c>
      <c r="B12" s="638"/>
      <c r="C12" s="107">
        <v>0</v>
      </c>
      <c r="D12" s="107">
        <v>0</v>
      </c>
      <c r="E12" s="107">
        <v>0</v>
      </c>
      <c r="F12" s="107">
        <v>0</v>
      </c>
      <c r="G12" s="107">
        <v>0</v>
      </c>
      <c r="H12" s="107">
        <v>0</v>
      </c>
      <c r="I12" s="107">
        <v>0</v>
      </c>
      <c r="J12" s="107">
        <v>0</v>
      </c>
      <c r="K12" s="107">
        <v>0</v>
      </c>
      <c r="L12" s="107">
        <v>0</v>
      </c>
      <c r="M12" s="107">
        <v>0</v>
      </c>
      <c r="N12" s="107">
        <v>0</v>
      </c>
      <c r="O12" s="107">
        <v>0</v>
      </c>
      <c r="P12" s="107">
        <v>0</v>
      </c>
    </row>
    <row r="13" spans="1:32" ht="15" customHeight="1">
      <c r="A13" s="639" t="s">
        <v>33</v>
      </c>
      <c r="B13" s="640"/>
      <c r="C13" s="108">
        <f>D13+E13+F13</f>
        <v>0</v>
      </c>
      <c r="D13" s="108">
        <f>D14+D15</f>
        <v>0</v>
      </c>
      <c r="E13" s="108">
        <f>E14+E15</f>
        <v>0</v>
      </c>
      <c r="F13" s="108">
        <f>F14+F15</f>
        <v>0</v>
      </c>
      <c r="G13" s="108">
        <f aca="true" t="shared" si="1" ref="G13:G26">H13+I13+J13</f>
        <v>0</v>
      </c>
      <c r="H13" s="108">
        <f>H14+H15</f>
        <v>0</v>
      </c>
      <c r="I13" s="108">
        <f>I14+I15</f>
        <v>0</v>
      </c>
      <c r="J13" s="108">
        <f>J14+J15</f>
        <v>0</v>
      </c>
      <c r="K13" s="108">
        <f aca="true" t="shared" si="2" ref="K13:K26">L13+M13</f>
        <v>0</v>
      </c>
      <c r="L13" s="108">
        <f>L14+L15</f>
        <v>0</v>
      </c>
      <c r="M13" s="108">
        <f>M14+M15</f>
        <v>0</v>
      </c>
      <c r="N13" s="108">
        <f aca="true" t="shared" si="3" ref="N13:N26">O13+P13</f>
        <v>0</v>
      </c>
      <c r="O13" s="108">
        <f>O14+O15</f>
        <v>0</v>
      </c>
      <c r="P13" s="108">
        <f>P14+P15</f>
        <v>0</v>
      </c>
      <c r="AF13" s="73" t="s">
        <v>267</v>
      </c>
    </row>
    <row r="14" spans="1:37" ht="15" customHeight="1">
      <c r="A14" s="109" t="s">
        <v>0</v>
      </c>
      <c r="B14" s="110" t="s">
        <v>80</v>
      </c>
      <c r="C14" s="111">
        <f>C15+C16</f>
        <v>0</v>
      </c>
      <c r="D14" s="112">
        <f>D15+D16</f>
        <v>0</v>
      </c>
      <c r="E14" s="112">
        <v>0</v>
      </c>
      <c r="F14" s="112">
        <v>0</v>
      </c>
      <c r="G14" s="112">
        <f t="shared" si="1"/>
        <v>0</v>
      </c>
      <c r="H14" s="112">
        <v>0</v>
      </c>
      <c r="I14" s="112">
        <v>0</v>
      </c>
      <c r="J14" s="112">
        <v>0</v>
      </c>
      <c r="K14" s="112">
        <f t="shared" si="2"/>
        <v>0</v>
      </c>
      <c r="L14" s="112">
        <v>0</v>
      </c>
      <c r="M14" s="112">
        <v>0</v>
      </c>
      <c r="N14" s="112">
        <f t="shared" si="3"/>
        <v>0</v>
      </c>
      <c r="O14" s="112">
        <v>0</v>
      </c>
      <c r="P14" s="112">
        <v>0</v>
      </c>
      <c r="AK14" s="113"/>
    </row>
    <row r="15" spans="1:16" ht="15" customHeight="1">
      <c r="A15" s="114" t="s">
        <v>1</v>
      </c>
      <c r="B15" s="115" t="s">
        <v>17</v>
      </c>
      <c r="C15" s="111">
        <f aca="true" t="shared" si="4" ref="C15:C26">D15+E15+F15</f>
        <v>0</v>
      </c>
      <c r="D15" s="111">
        <f>D16+D17+D18+D19+D20+D21+D22+D23+D24+D25+D26</f>
        <v>0</v>
      </c>
      <c r="E15" s="111">
        <f>E16+E17+E18+E19+E20+E21+E22+E23+E24+E25+E26</f>
        <v>0</v>
      </c>
      <c r="F15" s="111">
        <f>F16+F17+F18+F19+F20+F21+F22+F23+F24+F25+F26</f>
        <v>0</v>
      </c>
      <c r="G15" s="111">
        <f t="shared" si="1"/>
        <v>0</v>
      </c>
      <c r="H15" s="111">
        <f>H16+H17+H18+H19+H20+H21+H22+H23+H24+H25+H26</f>
        <v>0</v>
      </c>
      <c r="I15" s="111">
        <f>I16+I17+I18+I19+I20+I21+I22+I23+I24+I25+I26</f>
        <v>0</v>
      </c>
      <c r="J15" s="111">
        <f>J16+J17+J18+J19+J20+J21+J22+J23+J24+J25+J26</f>
        <v>0</v>
      </c>
      <c r="K15" s="111">
        <f t="shared" si="2"/>
        <v>0</v>
      </c>
      <c r="L15" s="111">
        <f>L16+L17+L18+L19+L20+L21+L22+L23+L24+L25+L26</f>
        <v>0</v>
      </c>
      <c r="M15" s="111">
        <f>M16+M17+M18+M19+M20+M21+M22+M23+M24+M25+M26</f>
        <v>0</v>
      </c>
      <c r="N15" s="111">
        <f t="shared" si="3"/>
        <v>0</v>
      </c>
      <c r="O15" s="111">
        <f>O16+O17+O18+O19+O20+O21+O22+O23+O24+O25+O26</f>
        <v>0</v>
      </c>
      <c r="P15" s="111">
        <f>P16+P17+P18+P19+P20+P21+P22+P23+P24+P25+P26</f>
        <v>0</v>
      </c>
    </row>
    <row r="16" spans="1:38" s="42" customFormat="1" ht="15" customHeight="1">
      <c r="A16" s="116" t="s">
        <v>43</v>
      </c>
      <c r="B16" s="117" t="s">
        <v>268</v>
      </c>
      <c r="C16" s="111">
        <f t="shared" si="4"/>
        <v>0</v>
      </c>
      <c r="D16" s="118">
        <v>0</v>
      </c>
      <c r="E16" s="118">
        <v>0</v>
      </c>
      <c r="F16" s="118">
        <v>0</v>
      </c>
      <c r="G16" s="118">
        <f t="shared" si="1"/>
        <v>0</v>
      </c>
      <c r="H16" s="118">
        <v>0</v>
      </c>
      <c r="I16" s="118">
        <v>0</v>
      </c>
      <c r="J16" s="118">
        <v>0</v>
      </c>
      <c r="K16" s="118">
        <f t="shared" si="2"/>
        <v>0</v>
      </c>
      <c r="L16" s="118">
        <v>0</v>
      </c>
      <c r="M16" s="118">
        <v>0</v>
      </c>
      <c r="N16" s="118">
        <f t="shared" si="3"/>
        <v>0</v>
      </c>
      <c r="O16" s="118">
        <v>0</v>
      </c>
      <c r="P16" s="118">
        <v>0</v>
      </c>
      <c r="AL16" s="113"/>
    </row>
    <row r="17" spans="1:32" s="42" customFormat="1" ht="15" customHeight="1">
      <c r="A17" s="116" t="s">
        <v>44</v>
      </c>
      <c r="B17" s="119" t="s">
        <v>300</v>
      </c>
      <c r="C17" s="111">
        <f t="shared" si="4"/>
        <v>0</v>
      </c>
      <c r="D17" s="118">
        <v>0</v>
      </c>
      <c r="E17" s="118">
        <v>0</v>
      </c>
      <c r="F17" s="118">
        <v>0</v>
      </c>
      <c r="G17" s="118">
        <f t="shared" si="1"/>
        <v>0</v>
      </c>
      <c r="H17" s="118">
        <v>0</v>
      </c>
      <c r="I17" s="118">
        <v>0</v>
      </c>
      <c r="J17" s="118">
        <v>0</v>
      </c>
      <c r="K17" s="118">
        <f t="shared" si="2"/>
        <v>0</v>
      </c>
      <c r="L17" s="118">
        <v>0</v>
      </c>
      <c r="M17" s="118">
        <v>0</v>
      </c>
      <c r="N17" s="118">
        <f t="shared" si="3"/>
        <v>0</v>
      </c>
      <c r="O17" s="118">
        <v>0</v>
      </c>
      <c r="P17" s="118">
        <v>0</v>
      </c>
      <c r="AF17" s="113" t="s">
        <v>270</v>
      </c>
    </row>
    <row r="18" spans="1:16" s="42" customFormat="1" ht="15" customHeight="1">
      <c r="A18" s="116" t="s">
        <v>49</v>
      </c>
      <c r="B18" s="117" t="s">
        <v>271</v>
      </c>
      <c r="C18" s="111">
        <f t="shared" si="4"/>
        <v>0</v>
      </c>
      <c r="D18" s="118">
        <v>0</v>
      </c>
      <c r="E18" s="118">
        <v>0</v>
      </c>
      <c r="F18" s="118">
        <v>0</v>
      </c>
      <c r="G18" s="118">
        <f t="shared" si="1"/>
        <v>0</v>
      </c>
      <c r="H18" s="118">
        <v>0</v>
      </c>
      <c r="I18" s="118">
        <v>0</v>
      </c>
      <c r="J18" s="118">
        <v>0</v>
      </c>
      <c r="K18" s="118">
        <f t="shared" si="2"/>
        <v>0</v>
      </c>
      <c r="L18" s="118">
        <v>0</v>
      </c>
      <c r="M18" s="118">
        <v>0</v>
      </c>
      <c r="N18" s="118">
        <f t="shared" si="3"/>
        <v>0</v>
      </c>
      <c r="O18" s="118">
        <v>0</v>
      </c>
      <c r="P18" s="118">
        <v>0</v>
      </c>
    </row>
    <row r="19" spans="1:16" s="42" customFormat="1" ht="15" customHeight="1">
      <c r="A19" s="116" t="s">
        <v>58</v>
      </c>
      <c r="B19" s="117" t="s">
        <v>272</v>
      </c>
      <c r="C19" s="111">
        <f t="shared" si="4"/>
        <v>0</v>
      </c>
      <c r="D19" s="118">
        <v>0</v>
      </c>
      <c r="E19" s="118">
        <v>0</v>
      </c>
      <c r="F19" s="118">
        <v>0</v>
      </c>
      <c r="G19" s="118">
        <f t="shared" si="1"/>
        <v>0</v>
      </c>
      <c r="H19" s="118">
        <v>0</v>
      </c>
      <c r="I19" s="118">
        <v>0</v>
      </c>
      <c r="J19" s="118">
        <v>0</v>
      </c>
      <c r="K19" s="118">
        <f t="shared" si="2"/>
        <v>0</v>
      </c>
      <c r="L19" s="118">
        <v>0</v>
      </c>
      <c r="M19" s="118">
        <v>0</v>
      </c>
      <c r="N19" s="118">
        <f t="shared" si="3"/>
        <v>0</v>
      </c>
      <c r="O19" s="118">
        <v>0</v>
      </c>
      <c r="P19" s="118">
        <v>0</v>
      </c>
    </row>
    <row r="20" spans="1:16" s="42" customFormat="1" ht="15" customHeight="1">
      <c r="A20" s="116" t="s">
        <v>59</v>
      </c>
      <c r="B20" s="117" t="s">
        <v>273</v>
      </c>
      <c r="C20" s="111">
        <f t="shared" si="4"/>
        <v>0</v>
      </c>
      <c r="D20" s="118">
        <v>0</v>
      </c>
      <c r="E20" s="118">
        <v>0</v>
      </c>
      <c r="F20" s="118">
        <v>0</v>
      </c>
      <c r="G20" s="118">
        <f t="shared" si="1"/>
        <v>0</v>
      </c>
      <c r="H20" s="118">
        <v>0</v>
      </c>
      <c r="I20" s="118">
        <v>0</v>
      </c>
      <c r="J20" s="118">
        <v>0</v>
      </c>
      <c r="K20" s="118">
        <f t="shared" si="2"/>
        <v>0</v>
      </c>
      <c r="L20" s="118">
        <v>0</v>
      </c>
      <c r="M20" s="118">
        <v>0</v>
      </c>
      <c r="N20" s="118">
        <f t="shared" si="3"/>
        <v>0</v>
      </c>
      <c r="O20" s="118">
        <v>0</v>
      </c>
      <c r="P20" s="118">
        <v>0</v>
      </c>
    </row>
    <row r="21" spans="1:39" s="42" customFormat="1" ht="15" customHeight="1">
      <c r="A21" s="116" t="s">
        <v>60</v>
      </c>
      <c r="B21" s="117" t="s">
        <v>274</v>
      </c>
      <c r="C21" s="111">
        <f t="shared" si="4"/>
        <v>0</v>
      </c>
      <c r="D21" s="118">
        <v>0</v>
      </c>
      <c r="E21" s="118">
        <v>0</v>
      </c>
      <c r="F21" s="118">
        <v>0</v>
      </c>
      <c r="G21" s="118">
        <f t="shared" si="1"/>
        <v>0</v>
      </c>
      <c r="H21" s="118">
        <v>0</v>
      </c>
      <c r="I21" s="118">
        <v>0</v>
      </c>
      <c r="J21" s="118">
        <v>0</v>
      </c>
      <c r="K21" s="118">
        <f t="shared" si="2"/>
        <v>0</v>
      </c>
      <c r="L21" s="118">
        <v>0</v>
      </c>
      <c r="M21" s="118">
        <v>0</v>
      </c>
      <c r="N21" s="118">
        <f t="shared" si="3"/>
        <v>0</v>
      </c>
      <c r="O21" s="118">
        <v>0</v>
      </c>
      <c r="P21" s="118">
        <v>0</v>
      </c>
      <c r="AJ21" s="42" t="s">
        <v>275</v>
      </c>
      <c r="AK21" s="42" t="s">
        <v>276</v>
      </c>
      <c r="AL21" s="42" t="s">
        <v>277</v>
      </c>
      <c r="AM21" s="113" t="s">
        <v>278</v>
      </c>
    </row>
    <row r="22" spans="1:39" s="42" customFormat="1" ht="15" customHeight="1">
      <c r="A22" s="116" t="s">
        <v>61</v>
      </c>
      <c r="B22" s="117" t="s">
        <v>279</v>
      </c>
      <c r="C22" s="111">
        <f t="shared" si="4"/>
        <v>0</v>
      </c>
      <c r="D22" s="118">
        <v>0</v>
      </c>
      <c r="E22" s="118">
        <v>0</v>
      </c>
      <c r="F22" s="118">
        <v>0</v>
      </c>
      <c r="G22" s="118">
        <f t="shared" si="1"/>
        <v>0</v>
      </c>
      <c r="H22" s="118">
        <v>0</v>
      </c>
      <c r="I22" s="118">
        <v>0</v>
      </c>
      <c r="J22" s="118">
        <v>0</v>
      </c>
      <c r="K22" s="118">
        <f t="shared" si="2"/>
        <v>0</v>
      </c>
      <c r="L22" s="118">
        <v>0</v>
      </c>
      <c r="M22" s="118">
        <v>0</v>
      </c>
      <c r="N22" s="118">
        <f t="shared" si="3"/>
        <v>0</v>
      </c>
      <c r="O22" s="118">
        <v>0</v>
      </c>
      <c r="P22" s="118">
        <v>0</v>
      </c>
      <c r="AM22" s="113" t="s">
        <v>280</v>
      </c>
    </row>
    <row r="23" spans="1:16" s="42" customFormat="1" ht="15" customHeight="1">
      <c r="A23" s="116" t="s">
        <v>62</v>
      </c>
      <c r="B23" s="117" t="s">
        <v>281</v>
      </c>
      <c r="C23" s="111">
        <f t="shared" si="4"/>
        <v>0</v>
      </c>
      <c r="D23" s="118">
        <v>0</v>
      </c>
      <c r="E23" s="118">
        <v>0</v>
      </c>
      <c r="F23" s="118">
        <v>0</v>
      </c>
      <c r="G23" s="118">
        <f t="shared" si="1"/>
        <v>0</v>
      </c>
      <c r="H23" s="118">
        <v>0</v>
      </c>
      <c r="I23" s="118">
        <v>0</v>
      </c>
      <c r="J23" s="118">
        <v>0</v>
      </c>
      <c r="K23" s="118">
        <f t="shared" si="2"/>
        <v>0</v>
      </c>
      <c r="L23" s="118">
        <v>0</v>
      </c>
      <c r="M23" s="118">
        <v>0</v>
      </c>
      <c r="N23" s="118">
        <f t="shared" si="3"/>
        <v>0</v>
      </c>
      <c r="O23" s="118">
        <v>0</v>
      </c>
      <c r="P23" s="118">
        <v>0</v>
      </c>
    </row>
    <row r="24" spans="1:36" s="42" customFormat="1" ht="15" customHeight="1">
      <c r="A24" s="116" t="s">
        <v>63</v>
      </c>
      <c r="B24" s="117" t="s">
        <v>282</v>
      </c>
      <c r="C24" s="111">
        <f t="shared" si="4"/>
        <v>0</v>
      </c>
      <c r="D24" s="118">
        <v>0</v>
      </c>
      <c r="E24" s="118">
        <v>0</v>
      </c>
      <c r="F24" s="118">
        <v>0</v>
      </c>
      <c r="G24" s="118">
        <f t="shared" si="1"/>
        <v>0</v>
      </c>
      <c r="H24" s="118">
        <v>0</v>
      </c>
      <c r="I24" s="118">
        <v>0</v>
      </c>
      <c r="J24" s="118">
        <v>0</v>
      </c>
      <c r="K24" s="118">
        <f t="shared" si="2"/>
        <v>0</v>
      </c>
      <c r="L24" s="118">
        <v>0</v>
      </c>
      <c r="M24" s="118">
        <v>0</v>
      </c>
      <c r="N24" s="118">
        <f t="shared" si="3"/>
        <v>0</v>
      </c>
      <c r="O24" s="118">
        <v>0</v>
      </c>
      <c r="P24" s="118">
        <v>0</v>
      </c>
      <c r="AJ24" s="42" t="s">
        <v>275</v>
      </c>
    </row>
    <row r="25" spans="1:36" s="42" customFormat="1" ht="15" customHeight="1">
      <c r="A25" s="116" t="s">
        <v>83</v>
      </c>
      <c r="B25" s="117" t="s">
        <v>283</v>
      </c>
      <c r="C25" s="111">
        <f t="shared" si="4"/>
        <v>0</v>
      </c>
      <c r="D25" s="118">
        <v>0</v>
      </c>
      <c r="E25" s="118">
        <v>0</v>
      </c>
      <c r="F25" s="118">
        <v>0</v>
      </c>
      <c r="G25" s="118">
        <f t="shared" si="1"/>
        <v>0</v>
      </c>
      <c r="H25" s="118">
        <v>0</v>
      </c>
      <c r="I25" s="118">
        <v>0</v>
      </c>
      <c r="J25" s="118">
        <v>0</v>
      </c>
      <c r="K25" s="118">
        <f t="shared" si="2"/>
        <v>0</v>
      </c>
      <c r="L25" s="118">
        <v>0</v>
      </c>
      <c r="M25" s="118">
        <v>0</v>
      </c>
      <c r="N25" s="118">
        <f t="shared" si="3"/>
        <v>0</v>
      </c>
      <c r="O25" s="118">
        <v>0</v>
      </c>
      <c r="P25" s="118">
        <v>0</v>
      </c>
      <c r="AJ25" s="113" t="s">
        <v>284</v>
      </c>
    </row>
    <row r="26" spans="1:44" s="42" customFormat="1" ht="15" customHeight="1">
      <c r="A26" s="116" t="s">
        <v>84</v>
      </c>
      <c r="B26" s="117" t="s">
        <v>285</v>
      </c>
      <c r="C26" s="111">
        <f t="shared" si="4"/>
        <v>0</v>
      </c>
      <c r="D26" s="118">
        <v>0</v>
      </c>
      <c r="E26" s="118">
        <v>0</v>
      </c>
      <c r="F26" s="118">
        <v>0</v>
      </c>
      <c r="G26" s="118">
        <f t="shared" si="1"/>
        <v>0</v>
      </c>
      <c r="H26" s="118">
        <v>0</v>
      </c>
      <c r="I26" s="118">
        <v>0</v>
      </c>
      <c r="J26" s="118">
        <v>0</v>
      </c>
      <c r="K26" s="118">
        <f t="shared" si="2"/>
        <v>0</v>
      </c>
      <c r="L26" s="118">
        <v>0</v>
      </c>
      <c r="M26" s="118">
        <v>0</v>
      </c>
      <c r="N26" s="118">
        <f t="shared" si="3"/>
        <v>0</v>
      </c>
      <c r="O26" s="118">
        <v>0</v>
      </c>
      <c r="P26" s="118">
        <v>0</v>
      </c>
      <c r="AR26" s="113"/>
    </row>
    <row r="27" spans="1:16" ht="9.75" customHeight="1">
      <c r="A27" s="120"/>
      <c r="B27" s="121"/>
      <c r="C27" s="122"/>
      <c r="D27" s="122"/>
      <c r="E27" s="122"/>
      <c r="F27" s="122"/>
      <c r="G27" s="122"/>
      <c r="H27" s="122"/>
      <c r="I27" s="122"/>
      <c r="J27" s="122"/>
      <c r="K27" s="122"/>
      <c r="L27" s="122"/>
      <c r="M27" s="122"/>
      <c r="N27" s="122"/>
      <c r="O27" s="122"/>
      <c r="P27" s="122"/>
    </row>
    <row r="28" spans="2:35" ht="27" customHeight="1">
      <c r="B28" s="622" t="s">
        <v>352</v>
      </c>
      <c r="C28" s="623"/>
      <c r="D28" s="623"/>
      <c r="E28" s="623"/>
      <c r="F28" s="123"/>
      <c r="G28" s="123"/>
      <c r="H28" s="123"/>
      <c r="I28" s="123"/>
      <c r="J28" s="123"/>
      <c r="K28" s="617" t="s">
        <v>353</v>
      </c>
      <c r="L28" s="617"/>
      <c r="M28" s="617"/>
      <c r="N28" s="617"/>
      <c r="O28" s="617"/>
      <c r="P28" s="617"/>
      <c r="AG28" s="73" t="s">
        <v>287</v>
      </c>
      <c r="AI28" s="113">
        <f>82/88</f>
        <v>0.9318181818181818</v>
      </c>
    </row>
    <row r="29" spans="2:16" ht="16.5">
      <c r="B29" s="623"/>
      <c r="C29" s="623"/>
      <c r="D29" s="623"/>
      <c r="E29" s="623"/>
      <c r="F29" s="123"/>
      <c r="G29" s="123"/>
      <c r="H29" s="123"/>
      <c r="I29" s="123"/>
      <c r="J29" s="123"/>
      <c r="K29" s="617"/>
      <c r="L29" s="617"/>
      <c r="M29" s="617"/>
      <c r="N29" s="617"/>
      <c r="O29" s="617"/>
      <c r="P29" s="617"/>
    </row>
    <row r="30" spans="2:16" ht="21" customHeight="1">
      <c r="B30" s="623"/>
      <c r="C30" s="623"/>
      <c r="D30" s="623"/>
      <c r="E30" s="623"/>
      <c r="F30" s="123"/>
      <c r="G30" s="123"/>
      <c r="H30" s="123"/>
      <c r="I30" s="123"/>
      <c r="J30" s="123"/>
      <c r="K30" s="617"/>
      <c r="L30" s="617"/>
      <c r="M30" s="617"/>
      <c r="N30" s="617"/>
      <c r="O30" s="617"/>
      <c r="P30" s="617"/>
    </row>
    <row r="32" spans="2:16" ht="16.5" customHeight="1">
      <c r="B32" s="625" t="s">
        <v>290</v>
      </c>
      <c r="C32" s="625"/>
      <c r="D32" s="625"/>
      <c r="E32" s="124"/>
      <c r="F32" s="124"/>
      <c r="G32" s="124"/>
      <c r="H32" s="124"/>
      <c r="I32" s="124"/>
      <c r="J32" s="124"/>
      <c r="K32" s="624" t="s">
        <v>354</v>
      </c>
      <c r="L32" s="624"/>
      <c r="M32" s="624"/>
      <c r="N32" s="624"/>
      <c r="O32" s="624"/>
      <c r="P32" s="624"/>
    </row>
    <row r="33" ht="12.75" customHeight="1"/>
    <row r="34" spans="2:5" ht="15.75">
      <c r="B34" s="125"/>
      <c r="C34" s="125"/>
      <c r="D34" s="125"/>
      <c r="E34" s="125"/>
    </row>
    <row r="35" ht="15.75" hidden="1"/>
    <row r="36" spans="2:16" ht="15.75">
      <c r="B36" s="620" t="s">
        <v>246</v>
      </c>
      <c r="C36" s="620"/>
      <c r="D36" s="620"/>
      <c r="E36" s="620"/>
      <c r="F36" s="126"/>
      <c r="G36" s="126"/>
      <c r="H36" s="126"/>
      <c r="I36" s="126"/>
      <c r="K36" s="621" t="s">
        <v>247</v>
      </c>
      <c r="L36" s="621"/>
      <c r="M36" s="621"/>
      <c r="N36" s="621"/>
      <c r="O36" s="621"/>
      <c r="P36" s="621"/>
    </row>
    <row r="39" ht="15.75">
      <c r="A39" s="128" t="s">
        <v>41</v>
      </c>
    </row>
    <row r="40" spans="1:6" ht="15.75">
      <c r="A40" s="129"/>
      <c r="B40" s="130" t="s">
        <v>50</v>
      </c>
      <c r="C40" s="130"/>
      <c r="D40" s="130"/>
      <c r="E40" s="130"/>
      <c r="F40" s="130"/>
    </row>
    <row r="41" spans="1:14" ht="15.75" customHeight="1">
      <c r="A41" s="131" t="s">
        <v>25</v>
      </c>
      <c r="B41" s="619" t="s">
        <v>53</v>
      </c>
      <c r="C41" s="619"/>
      <c r="D41" s="619"/>
      <c r="E41" s="619"/>
      <c r="F41" s="619"/>
      <c r="G41" s="131"/>
      <c r="H41" s="131"/>
      <c r="I41" s="131"/>
      <c r="J41" s="131"/>
      <c r="K41" s="131"/>
      <c r="L41" s="131"/>
      <c r="M41" s="131"/>
      <c r="N41" s="131"/>
    </row>
    <row r="42" spans="1:14" ht="15" customHeight="1">
      <c r="A42" s="131"/>
      <c r="B42" s="618" t="s">
        <v>54</v>
      </c>
      <c r="C42" s="618"/>
      <c r="D42" s="618"/>
      <c r="E42" s="618"/>
      <c r="F42" s="618"/>
      <c r="G42" s="618"/>
      <c r="H42" s="132"/>
      <c r="I42" s="132"/>
      <c r="J42" s="132"/>
      <c r="K42" s="131"/>
      <c r="L42" s="131"/>
      <c r="M42" s="131"/>
      <c r="N42" s="131"/>
    </row>
  </sheetData>
  <sheetProtection/>
  <mergeCells count="45">
    <mergeCell ref="A1:B1"/>
    <mergeCell ref="E8:E9"/>
    <mergeCell ref="C6:F6"/>
    <mergeCell ref="F8:F9"/>
    <mergeCell ref="A3:C3"/>
    <mergeCell ref="A2:C2"/>
    <mergeCell ref="D1:L3"/>
    <mergeCell ref="I8:I9"/>
    <mergeCell ref="K7:K9"/>
    <mergeCell ref="J8:J9"/>
    <mergeCell ref="A12:B12"/>
    <mergeCell ref="A13:B13"/>
    <mergeCell ref="G7:G9"/>
    <mergeCell ref="A10:B10"/>
    <mergeCell ref="A5:B9"/>
    <mergeCell ref="C5:J5"/>
    <mergeCell ref="G6:J6"/>
    <mergeCell ref="C7:C9"/>
    <mergeCell ref="H7:J7"/>
    <mergeCell ref="D8:D9"/>
    <mergeCell ref="K5:P5"/>
    <mergeCell ref="N7:N9"/>
    <mergeCell ref="N6:P6"/>
    <mergeCell ref="O7:P7"/>
    <mergeCell ref="A11:B11"/>
    <mergeCell ref="P8:P9"/>
    <mergeCell ref="O8:O9"/>
    <mergeCell ref="M1:P1"/>
    <mergeCell ref="M2:P2"/>
    <mergeCell ref="M3:P3"/>
    <mergeCell ref="H8:H9"/>
    <mergeCell ref="L8:L9"/>
    <mergeCell ref="M8:M9"/>
    <mergeCell ref="K6:M6"/>
    <mergeCell ref="L7:M7"/>
    <mergeCell ref="D4:L4"/>
    <mergeCell ref="D7:F7"/>
    <mergeCell ref="K28:P30"/>
    <mergeCell ref="B42:G42"/>
    <mergeCell ref="B41:F41"/>
    <mergeCell ref="B36:E36"/>
    <mergeCell ref="K36:P36"/>
    <mergeCell ref="B28:E30"/>
    <mergeCell ref="K32:P32"/>
    <mergeCell ref="B32:D32"/>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33" customWidth="1"/>
    <col min="2" max="2" width="23.875" style="33" customWidth="1"/>
    <col min="3" max="3" width="13.875" style="33" customWidth="1"/>
    <col min="4" max="4" width="11.125" style="33" customWidth="1"/>
    <col min="5" max="5" width="10.125" style="33" customWidth="1"/>
    <col min="6" max="12" width="10.25390625" style="33" customWidth="1"/>
    <col min="13" max="13" width="14.25390625" style="33" customWidth="1"/>
    <col min="14"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2" ht="22.5" customHeight="1">
      <c r="A1" s="598" t="s">
        <v>99</v>
      </c>
      <c r="B1" s="598"/>
      <c r="C1" s="598"/>
      <c r="D1" s="675" t="s">
        <v>355</v>
      </c>
      <c r="E1" s="675"/>
      <c r="F1" s="675"/>
      <c r="G1" s="675"/>
      <c r="H1" s="675"/>
      <c r="I1" s="675"/>
      <c r="J1" s="672" t="s">
        <v>356</v>
      </c>
      <c r="K1" s="673"/>
      <c r="L1" s="673"/>
    </row>
    <row r="2" spans="1:13" ht="15.75" customHeight="1">
      <c r="A2" s="674" t="s">
        <v>301</v>
      </c>
      <c r="B2" s="674"/>
      <c r="C2" s="674"/>
      <c r="D2" s="675"/>
      <c r="E2" s="675"/>
      <c r="F2" s="675"/>
      <c r="G2" s="675"/>
      <c r="H2" s="675"/>
      <c r="I2" s="675"/>
      <c r="J2" s="673" t="s">
        <v>302</v>
      </c>
      <c r="K2" s="673"/>
      <c r="L2" s="673"/>
      <c r="M2" s="133"/>
    </row>
    <row r="3" spans="1:13" ht="15.75" customHeight="1">
      <c r="A3" s="599" t="s">
        <v>253</v>
      </c>
      <c r="B3" s="599"/>
      <c r="C3" s="599"/>
      <c r="D3" s="675"/>
      <c r="E3" s="675"/>
      <c r="F3" s="675"/>
      <c r="G3" s="675"/>
      <c r="H3" s="675"/>
      <c r="I3" s="675"/>
      <c r="J3" s="672" t="s">
        <v>357</v>
      </c>
      <c r="K3" s="672"/>
      <c r="L3" s="672"/>
      <c r="M3" s="37"/>
    </row>
    <row r="4" spans="1:13" ht="15.75" customHeight="1">
      <c r="A4" s="683" t="s">
        <v>255</v>
      </c>
      <c r="B4" s="683"/>
      <c r="C4" s="683"/>
      <c r="D4" s="677"/>
      <c r="E4" s="677"/>
      <c r="F4" s="677"/>
      <c r="G4" s="677"/>
      <c r="H4" s="677"/>
      <c r="I4" s="677"/>
      <c r="J4" s="673" t="s">
        <v>303</v>
      </c>
      <c r="K4" s="673"/>
      <c r="L4" s="673"/>
      <c r="M4" s="133"/>
    </row>
    <row r="5" spans="1:13" ht="15.75">
      <c r="A5" s="134"/>
      <c r="B5" s="134"/>
      <c r="C5" s="34"/>
      <c r="D5" s="34"/>
      <c r="E5" s="34"/>
      <c r="F5" s="34"/>
      <c r="G5" s="34"/>
      <c r="H5" s="34"/>
      <c r="I5" s="34"/>
      <c r="J5" s="676" t="s">
        <v>8</v>
      </c>
      <c r="K5" s="676"/>
      <c r="L5" s="676"/>
      <c r="M5" s="133"/>
    </row>
    <row r="6" spans="1:14" ht="15.75">
      <c r="A6" s="658" t="s">
        <v>57</v>
      </c>
      <c r="B6" s="659"/>
      <c r="C6" s="630" t="s">
        <v>304</v>
      </c>
      <c r="D6" s="682" t="s">
        <v>305</v>
      </c>
      <c r="E6" s="682"/>
      <c r="F6" s="682"/>
      <c r="G6" s="682"/>
      <c r="H6" s="682"/>
      <c r="I6" s="682"/>
      <c r="J6" s="595" t="s">
        <v>97</v>
      </c>
      <c r="K6" s="595"/>
      <c r="L6" s="595"/>
      <c r="M6" s="684" t="s">
        <v>306</v>
      </c>
      <c r="N6" s="685" t="s">
        <v>307</v>
      </c>
    </row>
    <row r="7" spans="1:14" ht="15.75" customHeight="1">
      <c r="A7" s="660"/>
      <c r="B7" s="661"/>
      <c r="C7" s="630"/>
      <c r="D7" s="682" t="s">
        <v>7</v>
      </c>
      <c r="E7" s="682"/>
      <c r="F7" s="682"/>
      <c r="G7" s="682"/>
      <c r="H7" s="682"/>
      <c r="I7" s="682"/>
      <c r="J7" s="595"/>
      <c r="K7" s="595"/>
      <c r="L7" s="595"/>
      <c r="M7" s="684"/>
      <c r="N7" s="685"/>
    </row>
    <row r="8" spans="1:14" s="73" customFormat="1" ht="31.5" customHeight="1">
      <c r="A8" s="660"/>
      <c r="B8" s="661"/>
      <c r="C8" s="630"/>
      <c r="D8" s="595" t="s">
        <v>95</v>
      </c>
      <c r="E8" s="595" t="s">
        <v>96</v>
      </c>
      <c r="F8" s="595"/>
      <c r="G8" s="595"/>
      <c r="H8" s="595"/>
      <c r="I8" s="595"/>
      <c r="J8" s="595"/>
      <c r="K8" s="595"/>
      <c r="L8" s="595"/>
      <c r="M8" s="684"/>
      <c r="N8" s="685"/>
    </row>
    <row r="9" spans="1:14" s="73" customFormat="1" ht="15.75" customHeight="1">
      <c r="A9" s="660"/>
      <c r="B9" s="661"/>
      <c r="C9" s="630"/>
      <c r="D9" s="595"/>
      <c r="E9" s="595" t="s">
        <v>98</v>
      </c>
      <c r="F9" s="595" t="s">
        <v>7</v>
      </c>
      <c r="G9" s="595"/>
      <c r="H9" s="595"/>
      <c r="I9" s="595"/>
      <c r="J9" s="595" t="s">
        <v>7</v>
      </c>
      <c r="K9" s="595"/>
      <c r="L9" s="595"/>
      <c r="M9" s="684"/>
      <c r="N9" s="685"/>
    </row>
    <row r="10" spans="1:14" s="73" customFormat="1" ht="86.25" customHeight="1">
      <c r="A10" s="662"/>
      <c r="B10" s="663"/>
      <c r="C10" s="630"/>
      <c r="D10" s="595"/>
      <c r="E10" s="595"/>
      <c r="F10" s="104" t="s">
        <v>22</v>
      </c>
      <c r="G10" s="104" t="s">
        <v>24</v>
      </c>
      <c r="H10" s="104" t="s">
        <v>16</v>
      </c>
      <c r="I10" s="104" t="s">
        <v>23</v>
      </c>
      <c r="J10" s="104" t="s">
        <v>15</v>
      </c>
      <c r="K10" s="104" t="s">
        <v>20</v>
      </c>
      <c r="L10" s="104" t="s">
        <v>21</v>
      </c>
      <c r="M10" s="684"/>
      <c r="N10" s="685"/>
    </row>
    <row r="11" spans="1:32" ht="13.5" customHeight="1">
      <c r="A11" s="668" t="s">
        <v>5</v>
      </c>
      <c r="B11" s="669"/>
      <c r="C11" s="135">
        <v>1</v>
      </c>
      <c r="D11" s="135" t="s">
        <v>44</v>
      </c>
      <c r="E11" s="135" t="s">
        <v>49</v>
      </c>
      <c r="F11" s="135" t="s">
        <v>58</v>
      </c>
      <c r="G11" s="135" t="s">
        <v>59</v>
      </c>
      <c r="H11" s="135" t="s">
        <v>60</v>
      </c>
      <c r="I11" s="135" t="s">
        <v>61</v>
      </c>
      <c r="J11" s="135" t="s">
        <v>62</v>
      </c>
      <c r="K11" s="135" t="s">
        <v>63</v>
      </c>
      <c r="L11" s="135" t="s">
        <v>83</v>
      </c>
      <c r="M11" s="136"/>
      <c r="N11" s="137"/>
      <c r="AF11" s="33" t="s">
        <v>267</v>
      </c>
    </row>
    <row r="12" spans="1:14" ht="24" customHeight="1">
      <c r="A12" s="680" t="s">
        <v>298</v>
      </c>
      <c r="B12" s="681"/>
      <c r="C12" s="138">
        <f aca="true" t="shared" si="0" ref="C12:L12">C14-C13</f>
        <v>-25</v>
      </c>
      <c r="D12" s="138">
        <f t="shared" si="0"/>
        <v>-26</v>
      </c>
      <c r="E12" s="138">
        <f t="shared" si="0"/>
        <v>17</v>
      </c>
      <c r="F12" s="138">
        <f t="shared" si="0"/>
        <v>1</v>
      </c>
      <c r="G12" s="138">
        <f t="shared" si="0"/>
        <v>3</v>
      </c>
      <c r="H12" s="138">
        <f t="shared" si="0"/>
        <v>-1</v>
      </c>
      <c r="I12" s="138">
        <f t="shared" si="0"/>
        <v>-2</v>
      </c>
      <c r="J12" s="138">
        <f t="shared" si="0"/>
        <v>-9</v>
      </c>
      <c r="K12" s="138">
        <f t="shared" si="0"/>
        <v>-13</v>
      </c>
      <c r="L12" s="138">
        <f t="shared" si="0"/>
        <v>-3</v>
      </c>
      <c r="M12" s="136"/>
      <c r="N12" s="137"/>
    </row>
    <row r="13" spans="1:14" ht="23.25" customHeight="1">
      <c r="A13" s="678" t="s">
        <v>254</v>
      </c>
      <c r="B13" s="679"/>
      <c r="C13" s="139">
        <v>59</v>
      </c>
      <c r="D13" s="139">
        <v>43</v>
      </c>
      <c r="E13" s="139">
        <v>0</v>
      </c>
      <c r="F13" s="139">
        <v>5</v>
      </c>
      <c r="G13" s="139">
        <v>2</v>
      </c>
      <c r="H13" s="139">
        <v>7</v>
      </c>
      <c r="I13" s="139">
        <v>2</v>
      </c>
      <c r="J13" s="139">
        <v>10</v>
      </c>
      <c r="K13" s="139">
        <v>44</v>
      </c>
      <c r="L13" s="139">
        <v>5</v>
      </c>
      <c r="M13" s="136"/>
      <c r="N13" s="137"/>
    </row>
    <row r="14" spans="1:37" s="52" customFormat="1" ht="16.5" customHeight="1">
      <c r="A14" s="666" t="s">
        <v>30</v>
      </c>
      <c r="B14" s="667"/>
      <c r="C14" s="140">
        <f aca="true" t="shared" si="1" ref="C14:L14">C15+C16</f>
        <v>34</v>
      </c>
      <c r="D14" s="141">
        <f t="shared" si="1"/>
        <v>17</v>
      </c>
      <c r="E14" s="141">
        <f t="shared" si="1"/>
        <v>17</v>
      </c>
      <c r="F14" s="141">
        <f t="shared" si="1"/>
        <v>6</v>
      </c>
      <c r="G14" s="141">
        <f t="shared" si="1"/>
        <v>5</v>
      </c>
      <c r="H14" s="141">
        <f t="shared" si="1"/>
        <v>6</v>
      </c>
      <c r="I14" s="141">
        <f t="shared" si="1"/>
        <v>0</v>
      </c>
      <c r="J14" s="141">
        <f t="shared" si="1"/>
        <v>1</v>
      </c>
      <c r="K14" s="141">
        <f t="shared" si="1"/>
        <v>31</v>
      </c>
      <c r="L14" s="141">
        <f t="shared" si="1"/>
        <v>2</v>
      </c>
      <c r="M14" s="142">
        <f>'[3]kiem tra du lieu'!$B$6</f>
        <v>34</v>
      </c>
      <c r="N14" s="137">
        <f aca="true" t="shared" si="2" ref="N14:N27">C14-M14</f>
        <v>0</v>
      </c>
      <c r="AK14" s="63"/>
    </row>
    <row r="15" spans="1:14" s="52" customFormat="1" ht="16.5" customHeight="1">
      <c r="A15" s="143" t="s">
        <v>0</v>
      </c>
      <c r="B15" s="144" t="s">
        <v>80</v>
      </c>
      <c r="C15" s="140">
        <f aca="true" t="shared" si="3" ref="C15:C27">D15+E15</f>
        <v>0</v>
      </c>
      <c r="D15" s="145">
        <v>0</v>
      </c>
      <c r="E15" s="146">
        <f aca="true" t="shared" si="4" ref="E15:E27">F15+G15+H15+I15</f>
        <v>0</v>
      </c>
      <c r="F15" s="145">
        <v>0</v>
      </c>
      <c r="G15" s="145">
        <v>0</v>
      </c>
      <c r="H15" s="145">
        <v>0</v>
      </c>
      <c r="I15" s="145">
        <v>0</v>
      </c>
      <c r="J15" s="145">
        <v>0</v>
      </c>
      <c r="K15" s="145">
        <v>0</v>
      </c>
      <c r="L15" s="145">
        <v>0</v>
      </c>
      <c r="M15" s="136">
        <f>'[3]kiem tra du lieu'!$B$7</f>
        <v>0</v>
      </c>
      <c r="N15" s="137">
        <f t="shared" si="2"/>
        <v>0</v>
      </c>
    </row>
    <row r="16" spans="1:38" s="52" customFormat="1" ht="16.5" customHeight="1">
      <c r="A16" s="64" t="s">
        <v>1</v>
      </c>
      <c r="B16" s="60" t="s">
        <v>17</v>
      </c>
      <c r="C16" s="140">
        <f t="shared" si="3"/>
        <v>34</v>
      </c>
      <c r="D16" s="141">
        <f>D17+D18+D19+D20+D21+D22+D23+D24+D25+D26+D27</f>
        <v>17</v>
      </c>
      <c r="E16" s="141">
        <f t="shared" si="4"/>
        <v>17</v>
      </c>
      <c r="F16" s="141">
        <f aca="true" t="shared" si="5" ref="F16:M16">F17+F18+F19+F20+F21+F22+F23+F24+F25+F26+F27</f>
        <v>6</v>
      </c>
      <c r="G16" s="141">
        <f t="shared" si="5"/>
        <v>5</v>
      </c>
      <c r="H16" s="141">
        <f t="shared" si="5"/>
        <v>6</v>
      </c>
      <c r="I16" s="141">
        <f t="shared" si="5"/>
        <v>0</v>
      </c>
      <c r="J16" s="141">
        <f t="shared" si="5"/>
        <v>1</v>
      </c>
      <c r="K16" s="141">
        <f t="shared" si="5"/>
        <v>31</v>
      </c>
      <c r="L16" s="141">
        <f t="shared" si="5"/>
        <v>2</v>
      </c>
      <c r="M16" s="141">
        <f t="shared" si="5"/>
        <v>34</v>
      </c>
      <c r="N16" s="137">
        <f t="shared" si="2"/>
        <v>0</v>
      </c>
      <c r="AL16" s="63"/>
    </row>
    <row r="17" spans="1:32" s="148" customFormat="1" ht="16.5" customHeight="1">
      <c r="A17" s="147" t="s">
        <v>43</v>
      </c>
      <c r="B17" s="68" t="s">
        <v>268</v>
      </c>
      <c r="C17" s="140">
        <f t="shared" si="3"/>
        <v>4</v>
      </c>
      <c r="D17" s="145">
        <v>0</v>
      </c>
      <c r="E17" s="141">
        <f t="shared" si="4"/>
        <v>4</v>
      </c>
      <c r="F17" s="145">
        <v>0</v>
      </c>
      <c r="G17" s="145">
        <v>0</v>
      </c>
      <c r="H17" s="145">
        <v>4</v>
      </c>
      <c r="I17" s="145">
        <v>0</v>
      </c>
      <c r="J17" s="145">
        <v>0</v>
      </c>
      <c r="K17" s="145">
        <v>4</v>
      </c>
      <c r="L17" s="145">
        <v>0</v>
      </c>
      <c r="M17" s="136">
        <f>'[3]kiem tra du lieu'!$B$8</f>
        <v>4</v>
      </c>
      <c r="N17" s="137">
        <f t="shared" si="2"/>
        <v>0</v>
      </c>
      <c r="AF17" s="63" t="s">
        <v>270</v>
      </c>
    </row>
    <row r="18" spans="1:14" s="148" customFormat="1" ht="16.5" customHeight="1">
      <c r="A18" s="147" t="s">
        <v>44</v>
      </c>
      <c r="B18" s="68" t="s">
        <v>300</v>
      </c>
      <c r="C18" s="140">
        <f t="shared" si="3"/>
        <v>1</v>
      </c>
      <c r="D18" s="145">
        <v>0</v>
      </c>
      <c r="E18" s="141">
        <f t="shared" si="4"/>
        <v>1</v>
      </c>
      <c r="F18" s="145">
        <v>0</v>
      </c>
      <c r="G18" s="145">
        <v>1</v>
      </c>
      <c r="H18" s="145">
        <v>0</v>
      </c>
      <c r="I18" s="145">
        <v>0</v>
      </c>
      <c r="J18" s="145">
        <v>0</v>
      </c>
      <c r="K18" s="145">
        <v>1</v>
      </c>
      <c r="L18" s="145">
        <v>0</v>
      </c>
      <c r="M18" s="136">
        <f>'[3]kiem tra du lieu'!$B$9</f>
        <v>1</v>
      </c>
      <c r="N18" s="137">
        <f t="shared" si="2"/>
        <v>0</v>
      </c>
    </row>
    <row r="19" spans="1:14" s="148" customFormat="1" ht="16.5" customHeight="1">
      <c r="A19" s="147" t="s">
        <v>49</v>
      </c>
      <c r="B19" s="68" t="s">
        <v>271</v>
      </c>
      <c r="C19" s="140">
        <f t="shared" si="3"/>
        <v>11</v>
      </c>
      <c r="D19" s="145">
        <v>5</v>
      </c>
      <c r="E19" s="141">
        <f t="shared" si="4"/>
        <v>6</v>
      </c>
      <c r="F19" s="145">
        <v>3</v>
      </c>
      <c r="G19" s="145">
        <v>3</v>
      </c>
      <c r="H19" s="145">
        <v>0</v>
      </c>
      <c r="I19" s="145">
        <v>0</v>
      </c>
      <c r="J19" s="145">
        <v>0</v>
      </c>
      <c r="K19" s="149">
        <v>10</v>
      </c>
      <c r="L19" s="145">
        <v>1</v>
      </c>
      <c r="M19" s="136">
        <f>'[3]kiem tra du lieu'!$B$10</f>
        <v>11</v>
      </c>
      <c r="N19" s="137">
        <f t="shared" si="2"/>
        <v>0</v>
      </c>
    </row>
    <row r="20" spans="1:14" s="148" customFormat="1" ht="16.5" customHeight="1">
      <c r="A20" s="147" t="s">
        <v>58</v>
      </c>
      <c r="B20" s="68" t="s">
        <v>272</v>
      </c>
      <c r="C20" s="140">
        <f t="shared" si="3"/>
        <v>0</v>
      </c>
      <c r="D20" s="149">
        <v>0</v>
      </c>
      <c r="E20" s="141">
        <f t="shared" si="4"/>
        <v>0</v>
      </c>
      <c r="F20" s="145">
        <v>0</v>
      </c>
      <c r="G20" s="145">
        <v>0</v>
      </c>
      <c r="H20" s="145">
        <v>0</v>
      </c>
      <c r="I20" s="145">
        <v>0</v>
      </c>
      <c r="J20" s="145">
        <v>0</v>
      </c>
      <c r="K20" s="145">
        <v>0</v>
      </c>
      <c r="L20" s="145">
        <v>0</v>
      </c>
      <c r="M20" s="136">
        <f>'[3]kiem tra du lieu'!$B$11</f>
        <v>0</v>
      </c>
      <c r="N20" s="137">
        <f t="shared" si="2"/>
        <v>0</v>
      </c>
    </row>
    <row r="21" spans="1:39" s="148" customFormat="1" ht="16.5" customHeight="1">
      <c r="A21" s="147" t="s">
        <v>59</v>
      </c>
      <c r="B21" s="68" t="s">
        <v>273</v>
      </c>
      <c r="C21" s="140">
        <f t="shared" si="3"/>
        <v>2</v>
      </c>
      <c r="D21" s="145">
        <v>0</v>
      </c>
      <c r="E21" s="141">
        <f t="shared" si="4"/>
        <v>2</v>
      </c>
      <c r="F21" s="145">
        <v>0</v>
      </c>
      <c r="G21" s="145">
        <v>0</v>
      </c>
      <c r="H21" s="145">
        <v>2</v>
      </c>
      <c r="I21" s="145">
        <v>0</v>
      </c>
      <c r="J21" s="145">
        <v>0</v>
      </c>
      <c r="K21" s="145">
        <v>1</v>
      </c>
      <c r="L21" s="145">
        <v>1</v>
      </c>
      <c r="M21" s="136">
        <f>'[3]kiem tra du lieu'!$B$12</f>
        <v>2</v>
      </c>
      <c r="N21" s="137">
        <f t="shared" si="2"/>
        <v>0</v>
      </c>
      <c r="AJ21" s="148" t="s">
        <v>275</v>
      </c>
      <c r="AK21" s="148" t="s">
        <v>276</v>
      </c>
      <c r="AL21" s="148" t="s">
        <v>277</v>
      </c>
      <c r="AM21" s="63" t="s">
        <v>278</v>
      </c>
    </row>
    <row r="22" spans="1:39" s="148" customFormat="1" ht="16.5" customHeight="1">
      <c r="A22" s="147" t="s">
        <v>60</v>
      </c>
      <c r="B22" s="68" t="s">
        <v>274</v>
      </c>
      <c r="C22" s="140">
        <f t="shared" si="3"/>
        <v>1</v>
      </c>
      <c r="D22" s="145">
        <v>0</v>
      </c>
      <c r="E22" s="141">
        <f t="shared" si="4"/>
        <v>1</v>
      </c>
      <c r="F22" s="145">
        <v>1</v>
      </c>
      <c r="G22" s="145">
        <v>0</v>
      </c>
      <c r="H22" s="145">
        <v>0</v>
      </c>
      <c r="I22" s="145">
        <v>0</v>
      </c>
      <c r="J22" s="145">
        <v>0</v>
      </c>
      <c r="K22" s="145">
        <v>1</v>
      </c>
      <c r="L22" s="145">
        <v>0</v>
      </c>
      <c r="M22" s="136">
        <f>'[3]kiem tra du lieu'!$B$13</f>
        <v>1</v>
      </c>
      <c r="N22" s="137">
        <f t="shared" si="2"/>
        <v>0</v>
      </c>
      <c r="AM22" s="63" t="s">
        <v>280</v>
      </c>
    </row>
    <row r="23" spans="1:14" s="148" customFormat="1" ht="16.5" customHeight="1">
      <c r="A23" s="147" t="s">
        <v>61</v>
      </c>
      <c r="B23" s="68" t="s">
        <v>279</v>
      </c>
      <c r="C23" s="140">
        <f t="shared" si="3"/>
        <v>1</v>
      </c>
      <c r="D23" s="145">
        <v>1</v>
      </c>
      <c r="E23" s="141">
        <f t="shared" si="4"/>
        <v>0</v>
      </c>
      <c r="F23" s="145">
        <v>0</v>
      </c>
      <c r="G23" s="145">
        <v>0</v>
      </c>
      <c r="H23" s="145">
        <v>0</v>
      </c>
      <c r="I23" s="145">
        <v>0</v>
      </c>
      <c r="J23" s="145">
        <v>0</v>
      </c>
      <c r="K23" s="145">
        <v>1</v>
      </c>
      <c r="L23" s="145">
        <v>0</v>
      </c>
      <c r="M23" s="136">
        <f>'[3]kiem tra du lieu'!$B$14</f>
        <v>1</v>
      </c>
      <c r="N23" s="137">
        <f t="shared" si="2"/>
        <v>0</v>
      </c>
    </row>
    <row r="24" spans="1:36" s="148" customFormat="1" ht="16.5" customHeight="1">
      <c r="A24" s="147" t="s">
        <v>62</v>
      </c>
      <c r="B24" s="68" t="s">
        <v>281</v>
      </c>
      <c r="C24" s="140">
        <f t="shared" si="3"/>
        <v>1</v>
      </c>
      <c r="D24" s="145">
        <v>0</v>
      </c>
      <c r="E24" s="141">
        <f t="shared" si="4"/>
        <v>1</v>
      </c>
      <c r="F24" s="150">
        <v>1</v>
      </c>
      <c r="G24" s="150">
        <v>0</v>
      </c>
      <c r="H24" s="150">
        <v>0</v>
      </c>
      <c r="I24" s="150">
        <v>0</v>
      </c>
      <c r="J24" s="150">
        <v>0</v>
      </c>
      <c r="K24" s="150">
        <v>1</v>
      </c>
      <c r="L24" s="150">
        <v>0</v>
      </c>
      <c r="M24" s="136">
        <f>'[3]kiem tra du lieu'!$B$15</f>
        <v>1</v>
      </c>
      <c r="N24" s="137">
        <f t="shared" si="2"/>
        <v>0</v>
      </c>
      <c r="AJ24" s="148" t="s">
        <v>275</v>
      </c>
    </row>
    <row r="25" spans="1:36" s="148" customFormat="1" ht="16.5" customHeight="1">
      <c r="A25" s="147" t="s">
        <v>63</v>
      </c>
      <c r="B25" s="68" t="s">
        <v>282</v>
      </c>
      <c r="C25" s="140">
        <f t="shared" si="3"/>
        <v>10</v>
      </c>
      <c r="D25" s="145">
        <v>10</v>
      </c>
      <c r="E25" s="141">
        <f t="shared" si="4"/>
        <v>0</v>
      </c>
      <c r="F25" s="145">
        <v>0</v>
      </c>
      <c r="G25" s="145">
        <v>0</v>
      </c>
      <c r="H25" s="145">
        <v>0</v>
      </c>
      <c r="I25" s="145">
        <v>0</v>
      </c>
      <c r="J25" s="145">
        <v>0</v>
      </c>
      <c r="K25" s="145">
        <v>10</v>
      </c>
      <c r="L25" s="145">
        <v>0</v>
      </c>
      <c r="M25" s="136">
        <f>'[3]kiem tra du lieu'!$B$16</f>
        <v>10</v>
      </c>
      <c r="N25" s="137">
        <f t="shared" si="2"/>
        <v>0</v>
      </c>
      <c r="AJ25" s="63" t="s">
        <v>284</v>
      </c>
    </row>
    <row r="26" spans="1:44" s="70" customFormat="1" ht="16.5" customHeight="1">
      <c r="A26" s="151" t="s">
        <v>83</v>
      </c>
      <c r="B26" s="68" t="s">
        <v>283</v>
      </c>
      <c r="C26" s="140">
        <f t="shared" si="3"/>
        <v>2</v>
      </c>
      <c r="D26" s="145">
        <v>0</v>
      </c>
      <c r="E26" s="141">
        <f t="shared" si="4"/>
        <v>2</v>
      </c>
      <c r="F26" s="145">
        <v>1</v>
      </c>
      <c r="G26" s="145">
        <v>1</v>
      </c>
      <c r="H26" s="145">
        <v>0</v>
      </c>
      <c r="I26" s="145">
        <v>0</v>
      </c>
      <c r="J26" s="145">
        <v>0</v>
      </c>
      <c r="K26" s="145">
        <v>2</v>
      </c>
      <c r="L26" s="145">
        <v>0</v>
      </c>
      <c r="M26" s="136">
        <f>'[3]kiem tra du lieu'!$B$17</f>
        <v>2</v>
      </c>
      <c r="N26" s="137">
        <f t="shared" si="2"/>
        <v>0</v>
      </c>
      <c r="AR26" s="152"/>
    </row>
    <row r="27" spans="1:14" s="148" customFormat="1" ht="16.5" customHeight="1">
      <c r="A27" s="147" t="s">
        <v>84</v>
      </c>
      <c r="B27" s="68" t="s">
        <v>285</v>
      </c>
      <c r="C27" s="140">
        <f t="shared" si="3"/>
        <v>1</v>
      </c>
      <c r="D27" s="145">
        <v>1</v>
      </c>
      <c r="E27" s="141">
        <f t="shared" si="4"/>
        <v>0</v>
      </c>
      <c r="F27" s="145">
        <v>0</v>
      </c>
      <c r="G27" s="145">
        <v>0</v>
      </c>
      <c r="H27" s="145">
        <v>0</v>
      </c>
      <c r="I27" s="145">
        <v>0</v>
      </c>
      <c r="J27" s="145">
        <v>1</v>
      </c>
      <c r="K27" s="145">
        <v>0</v>
      </c>
      <c r="L27" s="145">
        <v>0</v>
      </c>
      <c r="M27" s="136">
        <f>'[3]kiem tra du lieu'!$B$18</f>
        <v>1</v>
      </c>
      <c r="N27" s="137">
        <f t="shared" si="2"/>
        <v>0</v>
      </c>
    </row>
    <row r="28" spans="1:35" ht="6" customHeight="1">
      <c r="A28" s="153"/>
      <c r="B28" s="154"/>
      <c r="C28" s="155"/>
      <c r="D28" s="155"/>
      <c r="E28" s="155"/>
      <c r="F28" s="155"/>
      <c r="G28" s="155"/>
      <c r="H28" s="155"/>
      <c r="I28" s="155"/>
      <c r="J28" s="155"/>
      <c r="K28" s="155"/>
      <c r="L28" s="155"/>
      <c r="M28" s="156"/>
      <c r="AG28" s="33" t="s">
        <v>287</v>
      </c>
      <c r="AI28" s="157">
        <f>82/88</f>
        <v>0.9318181818181818</v>
      </c>
    </row>
    <row r="29" spans="1:13" ht="16.5" customHeight="1">
      <c r="A29" s="604" t="s">
        <v>358</v>
      </c>
      <c r="B29" s="670"/>
      <c r="C29" s="670"/>
      <c r="D29" s="670"/>
      <c r="E29" s="158"/>
      <c r="F29" s="158"/>
      <c r="G29" s="158"/>
      <c r="H29" s="656" t="s">
        <v>308</v>
      </c>
      <c r="I29" s="656"/>
      <c r="J29" s="656"/>
      <c r="K29" s="656"/>
      <c r="L29" s="656"/>
      <c r="M29" s="159"/>
    </row>
    <row r="30" spans="1:12" ht="18.75">
      <c r="A30" s="670"/>
      <c r="B30" s="670"/>
      <c r="C30" s="670"/>
      <c r="D30" s="670"/>
      <c r="E30" s="158"/>
      <c r="F30" s="158"/>
      <c r="G30" s="158"/>
      <c r="H30" s="657" t="s">
        <v>309</v>
      </c>
      <c r="I30" s="657"/>
      <c r="J30" s="657"/>
      <c r="K30" s="657"/>
      <c r="L30" s="657"/>
    </row>
    <row r="31" spans="1:12" s="32" customFormat="1" ht="16.5" customHeight="1">
      <c r="A31" s="601"/>
      <c r="B31" s="601"/>
      <c r="C31" s="601"/>
      <c r="D31" s="601"/>
      <c r="E31" s="160"/>
      <c r="F31" s="160"/>
      <c r="G31" s="160"/>
      <c r="H31" s="602"/>
      <c r="I31" s="602"/>
      <c r="J31" s="602"/>
      <c r="K31" s="602"/>
      <c r="L31" s="602"/>
    </row>
    <row r="32" spans="1:12" ht="18.75">
      <c r="A32" s="89"/>
      <c r="B32" s="601" t="s">
        <v>290</v>
      </c>
      <c r="C32" s="601"/>
      <c r="D32" s="601"/>
      <c r="E32" s="160"/>
      <c r="F32" s="160"/>
      <c r="G32" s="160"/>
      <c r="H32" s="160"/>
      <c r="I32" s="671" t="s">
        <v>290</v>
      </c>
      <c r="J32" s="671"/>
      <c r="K32" s="671"/>
      <c r="L32" s="89"/>
    </row>
    <row r="33" spans="1:12" ht="9" customHeight="1">
      <c r="A33" s="161"/>
      <c r="B33" s="162"/>
      <c r="C33" s="162"/>
      <c r="D33" s="162"/>
      <c r="E33" s="162"/>
      <c r="F33" s="162"/>
      <c r="G33" s="162"/>
      <c r="H33" s="162"/>
      <c r="I33" s="162"/>
      <c r="J33" s="162"/>
      <c r="K33" s="161"/>
      <c r="L33" s="161"/>
    </row>
    <row r="34" spans="1:12" ht="18.75">
      <c r="A34" s="161"/>
      <c r="B34" s="162"/>
      <c r="C34" s="162"/>
      <c r="D34" s="162"/>
      <c r="E34" s="162"/>
      <c r="F34" s="162"/>
      <c r="G34" s="162"/>
      <c r="H34" s="162"/>
      <c r="I34" s="162"/>
      <c r="J34" s="162"/>
      <c r="K34" s="161"/>
      <c r="L34" s="161"/>
    </row>
    <row r="35" spans="1:12" ht="9" customHeight="1">
      <c r="A35" s="161"/>
      <c r="B35" s="162"/>
      <c r="C35" s="162"/>
      <c r="D35" s="162"/>
      <c r="E35" s="162"/>
      <c r="F35" s="162"/>
      <c r="G35" s="162"/>
      <c r="H35" s="162"/>
      <c r="I35" s="162"/>
      <c r="J35" s="162"/>
      <c r="K35" s="161"/>
      <c r="L35" s="161"/>
    </row>
    <row r="36" spans="1:12" ht="18.75">
      <c r="A36" s="89"/>
      <c r="B36" s="160"/>
      <c r="C36" s="160"/>
      <c r="D36" s="160"/>
      <c r="E36" s="160"/>
      <c r="F36" s="160"/>
      <c r="G36" s="160"/>
      <c r="H36" s="160"/>
      <c r="I36" s="160"/>
      <c r="J36" s="160"/>
      <c r="K36" s="89"/>
      <c r="L36" s="89"/>
    </row>
    <row r="37" spans="1:13" ht="18.75">
      <c r="A37" s="575" t="s">
        <v>246</v>
      </c>
      <c r="B37" s="575"/>
      <c r="C37" s="575"/>
      <c r="D37" s="575"/>
      <c r="E37" s="91"/>
      <c r="F37" s="91"/>
      <c r="G37" s="91"/>
      <c r="H37" s="576" t="s">
        <v>246</v>
      </c>
      <c r="I37" s="576"/>
      <c r="J37" s="576"/>
      <c r="K37" s="576"/>
      <c r="L37" s="576"/>
      <c r="M37" s="163"/>
    </row>
    <row r="38" spans="1:12" ht="22.5" customHeight="1">
      <c r="A38" s="89"/>
      <c r="B38" s="160"/>
      <c r="C38" s="160"/>
      <c r="D38" s="160"/>
      <c r="E38" s="160"/>
      <c r="F38" s="160"/>
      <c r="G38" s="160"/>
      <c r="H38" s="160"/>
      <c r="I38" s="160"/>
      <c r="J38" s="160"/>
      <c r="K38" s="89"/>
      <c r="L38" s="89"/>
    </row>
    <row r="39" spans="1:12" ht="19.5">
      <c r="A39" s="164" t="s">
        <v>39</v>
      </c>
      <c r="B39" s="160"/>
      <c r="C39" s="160"/>
      <c r="D39" s="160"/>
      <c r="E39" s="160"/>
      <c r="F39" s="160"/>
      <c r="G39" s="160"/>
      <c r="H39" s="160"/>
      <c r="I39" s="160"/>
      <c r="J39" s="160"/>
      <c r="K39" s="89"/>
      <c r="L39" s="89"/>
    </row>
    <row r="40" spans="2:12" ht="15.75" customHeight="1">
      <c r="B40" s="665" t="s">
        <v>50</v>
      </c>
      <c r="C40" s="665"/>
      <c r="D40" s="665"/>
      <c r="E40" s="665"/>
      <c r="F40" s="665"/>
      <c r="G40" s="665"/>
      <c r="H40" s="665"/>
      <c r="I40" s="665"/>
      <c r="J40" s="665"/>
      <c r="K40" s="665"/>
      <c r="L40" s="665"/>
    </row>
    <row r="41" spans="1:12" ht="16.5" customHeight="1">
      <c r="A41" s="165"/>
      <c r="B41" s="664" t="s">
        <v>52</v>
      </c>
      <c r="C41" s="664"/>
      <c r="D41" s="664"/>
      <c r="E41" s="664"/>
      <c r="F41" s="664"/>
      <c r="G41" s="664"/>
      <c r="H41" s="664"/>
      <c r="I41" s="664"/>
      <c r="J41" s="664"/>
      <c r="K41" s="664"/>
      <c r="L41" s="664"/>
    </row>
    <row r="42" ht="15.75">
      <c r="B42" s="38" t="s">
        <v>51</v>
      </c>
    </row>
  </sheetData>
  <sheetProtection/>
  <mergeCells count="38">
    <mergeCell ref="D8:D10"/>
    <mergeCell ref="F9:I9"/>
    <mergeCell ref="M6:M10"/>
    <mergeCell ref="N6:N10"/>
    <mergeCell ref="C6:C10"/>
    <mergeCell ref="E9:E10"/>
    <mergeCell ref="D6:I6"/>
    <mergeCell ref="E8:I8"/>
    <mergeCell ref="A3:C3"/>
    <mergeCell ref="D1:I3"/>
    <mergeCell ref="J5:L5"/>
    <mergeCell ref="D4:I4"/>
    <mergeCell ref="A13:B13"/>
    <mergeCell ref="A12:B12"/>
    <mergeCell ref="J9:L9"/>
    <mergeCell ref="J6:L8"/>
    <mergeCell ref="D7:I7"/>
    <mergeCell ref="A4:C4"/>
    <mergeCell ref="H37:L37"/>
    <mergeCell ref="A37:D37"/>
    <mergeCell ref="B32:D32"/>
    <mergeCell ref="I32:K32"/>
    <mergeCell ref="J1:L1"/>
    <mergeCell ref="J2:L2"/>
    <mergeCell ref="J3:L3"/>
    <mergeCell ref="J4:L4"/>
    <mergeCell ref="A1:C1"/>
    <mergeCell ref="A2:C2"/>
    <mergeCell ref="A31:D31"/>
    <mergeCell ref="H29:L29"/>
    <mergeCell ref="H30:L30"/>
    <mergeCell ref="H31:L31"/>
    <mergeCell ref="A6:B10"/>
    <mergeCell ref="B41:L41"/>
    <mergeCell ref="B40:L40"/>
    <mergeCell ref="A14:B14"/>
    <mergeCell ref="A11:B11"/>
    <mergeCell ref="A29:D30"/>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84" customWidth="1"/>
    <col min="2" max="2" width="18.25390625" style="184" customWidth="1"/>
    <col min="3" max="3" width="10.625" style="184" customWidth="1"/>
    <col min="4" max="4" width="6.875" style="184" customWidth="1"/>
    <col min="5" max="8" width="5.00390625" style="184" customWidth="1"/>
    <col min="9" max="9" width="4.75390625" style="184" customWidth="1"/>
    <col min="10" max="10" width="5.00390625" style="184" customWidth="1"/>
    <col min="11" max="11" width="5.75390625" style="184" customWidth="1"/>
    <col min="12" max="12" width="5.375" style="184" customWidth="1"/>
    <col min="13" max="13" width="5.00390625" style="184" customWidth="1"/>
    <col min="14" max="14" width="5.375" style="184" customWidth="1"/>
    <col min="15" max="15" width="5.00390625" style="184" customWidth="1"/>
    <col min="16" max="16" width="5.75390625" style="184" customWidth="1"/>
    <col min="17" max="20" width="5.00390625" style="184" customWidth="1"/>
    <col min="21" max="16384" width="8.00390625" style="184" customWidth="1"/>
  </cols>
  <sheetData>
    <row r="1" spans="1:21" ht="16.5" customHeight="1">
      <c r="A1" s="720" t="s">
        <v>135</v>
      </c>
      <c r="B1" s="720"/>
      <c r="C1" s="720"/>
      <c r="D1" s="716" t="s">
        <v>312</v>
      </c>
      <c r="E1" s="717"/>
      <c r="F1" s="717"/>
      <c r="G1" s="717"/>
      <c r="H1" s="717"/>
      <c r="I1" s="717"/>
      <c r="J1" s="717"/>
      <c r="K1" s="717"/>
      <c r="L1" s="717"/>
      <c r="M1" s="717"/>
      <c r="N1" s="717"/>
      <c r="O1" s="212"/>
      <c r="P1" s="169" t="s">
        <v>362</v>
      </c>
      <c r="Q1" s="168"/>
      <c r="R1" s="168"/>
      <c r="S1" s="168"/>
      <c r="T1" s="168"/>
      <c r="U1" s="212"/>
    </row>
    <row r="2" spans="1:21" ht="16.5" customHeight="1">
      <c r="A2" s="718" t="s">
        <v>313</v>
      </c>
      <c r="B2" s="718"/>
      <c r="C2" s="718"/>
      <c r="D2" s="717"/>
      <c r="E2" s="717"/>
      <c r="F2" s="717"/>
      <c r="G2" s="717"/>
      <c r="H2" s="717"/>
      <c r="I2" s="717"/>
      <c r="J2" s="717"/>
      <c r="K2" s="717"/>
      <c r="L2" s="717"/>
      <c r="M2" s="717"/>
      <c r="N2" s="717"/>
      <c r="O2" s="213"/>
      <c r="P2" s="709" t="s">
        <v>314</v>
      </c>
      <c r="Q2" s="709"/>
      <c r="R2" s="709"/>
      <c r="S2" s="709"/>
      <c r="T2" s="709"/>
      <c r="U2" s="213"/>
    </row>
    <row r="3" spans="1:21" ht="16.5" customHeight="1">
      <c r="A3" s="689" t="s">
        <v>315</v>
      </c>
      <c r="B3" s="689"/>
      <c r="C3" s="689"/>
      <c r="D3" s="721" t="s">
        <v>316</v>
      </c>
      <c r="E3" s="721"/>
      <c r="F3" s="721"/>
      <c r="G3" s="721"/>
      <c r="H3" s="721"/>
      <c r="I3" s="721"/>
      <c r="J3" s="721"/>
      <c r="K3" s="721"/>
      <c r="L3" s="721"/>
      <c r="M3" s="721"/>
      <c r="N3" s="721"/>
      <c r="O3" s="213"/>
      <c r="P3" s="173" t="s">
        <v>361</v>
      </c>
      <c r="Q3" s="213"/>
      <c r="R3" s="213"/>
      <c r="S3" s="213"/>
      <c r="T3" s="213"/>
      <c r="U3" s="213"/>
    </row>
    <row r="4" spans="1:21" ht="16.5" customHeight="1">
      <c r="A4" s="722" t="s">
        <v>255</v>
      </c>
      <c r="B4" s="722"/>
      <c r="C4" s="722"/>
      <c r="D4" s="698"/>
      <c r="E4" s="698"/>
      <c r="F4" s="698"/>
      <c r="G4" s="698"/>
      <c r="H4" s="698"/>
      <c r="I4" s="698"/>
      <c r="J4" s="698"/>
      <c r="K4" s="698"/>
      <c r="L4" s="698"/>
      <c r="M4" s="698"/>
      <c r="N4" s="698"/>
      <c r="O4" s="213"/>
      <c r="P4" s="172" t="s">
        <v>294</v>
      </c>
      <c r="Q4" s="213"/>
      <c r="R4" s="213"/>
      <c r="S4" s="213"/>
      <c r="T4" s="213"/>
      <c r="U4" s="213"/>
    </row>
    <row r="5" spans="12:21" ht="16.5" customHeight="1">
      <c r="L5" s="214"/>
      <c r="M5" s="214"/>
      <c r="N5" s="214"/>
      <c r="O5" s="176"/>
      <c r="P5" s="175" t="s">
        <v>317</v>
      </c>
      <c r="Q5" s="176"/>
      <c r="R5" s="176"/>
      <c r="S5" s="176"/>
      <c r="T5" s="176"/>
      <c r="U5" s="172"/>
    </row>
    <row r="6" spans="1:21" s="217" customFormat="1" ht="15.75" customHeight="1">
      <c r="A6" s="710" t="s">
        <v>57</v>
      </c>
      <c r="B6" s="711"/>
      <c r="C6" s="694" t="s">
        <v>136</v>
      </c>
      <c r="D6" s="719" t="s">
        <v>137</v>
      </c>
      <c r="E6" s="693"/>
      <c r="F6" s="693"/>
      <c r="G6" s="693"/>
      <c r="H6" s="693"/>
      <c r="I6" s="693"/>
      <c r="J6" s="693"/>
      <c r="K6" s="693"/>
      <c r="L6" s="693"/>
      <c r="M6" s="693"/>
      <c r="N6" s="693"/>
      <c r="O6" s="693"/>
      <c r="P6" s="693"/>
      <c r="Q6" s="693"/>
      <c r="R6" s="693"/>
      <c r="S6" s="693"/>
      <c r="T6" s="694" t="s">
        <v>138</v>
      </c>
      <c r="U6" s="216"/>
    </row>
    <row r="7" spans="1:20" s="218" customFormat="1" ht="12.75" customHeight="1">
      <c r="A7" s="712"/>
      <c r="B7" s="713"/>
      <c r="C7" s="694"/>
      <c r="D7" s="695" t="s">
        <v>133</v>
      </c>
      <c r="E7" s="693" t="s">
        <v>7</v>
      </c>
      <c r="F7" s="693"/>
      <c r="G7" s="693"/>
      <c r="H7" s="693"/>
      <c r="I7" s="693"/>
      <c r="J7" s="693"/>
      <c r="K7" s="693"/>
      <c r="L7" s="693"/>
      <c r="M7" s="693"/>
      <c r="N7" s="693"/>
      <c r="O7" s="693"/>
      <c r="P7" s="693"/>
      <c r="Q7" s="693"/>
      <c r="R7" s="693"/>
      <c r="S7" s="693"/>
      <c r="T7" s="694"/>
    </row>
    <row r="8" spans="1:21" s="218" customFormat="1" ht="43.5" customHeight="1">
      <c r="A8" s="712"/>
      <c r="B8" s="713"/>
      <c r="C8" s="694"/>
      <c r="D8" s="696"/>
      <c r="E8" s="726" t="s">
        <v>139</v>
      </c>
      <c r="F8" s="694"/>
      <c r="G8" s="694"/>
      <c r="H8" s="694" t="s">
        <v>140</v>
      </c>
      <c r="I8" s="694"/>
      <c r="J8" s="694"/>
      <c r="K8" s="694" t="s">
        <v>141</v>
      </c>
      <c r="L8" s="694"/>
      <c r="M8" s="694" t="s">
        <v>142</v>
      </c>
      <c r="N8" s="694"/>
      <c r="O8" s="694"/>
      <c r="P8" s="694" t="s">
        <v>143</v>
      </c>
      <c r="Q8" s="694" t="s">
        <v>144</v>
      </c>
      <c r="R8" s="694" t="s">
        <v>145</v>
      </c>
      <c r="S8" s="723" t="s">
        <v>146</v>
      </c>
      <c r="T8" s="694"/>
      <c r="U8" s="686" t="s">
        <v>318</v>
      </c>
    </row>
    <row r="9" spans="1:21" s="218" customFormat="1" ht="44.25" customHeight="1">
      <c r="A9" s="714"/>
      <c r="B9" s="715"/>
      <c r="C9" s="694"/>
      <c r="D9" s="697"/>
      <c r="E9" s="219" t="s">
        <v>147</v>
      </c>
      <c r="F9" s="215" t="s">
        <v>148</v>
      </c>
      <c r="G9" s="215" t="s">
        <v>319</v>
      </c>
      <c r="H9" s="215" t="s">
        <v>149</v>
      </c>
      <c r="I9" s="215" t="s">
        <v>150</v>
      </c>
      <c r="J9" s="215" t="s">
        <v>151</v>
      </c>
      <c r="K9" s="215" t="s">
        <v>148</v>
      </c>
      <c r="L9" s="215" t="s">
        <v>152</v>
      </c>
      <c r="M9" s="215" t="s">
        <v>153</v>
      </c>
      <c r="N9" s="215" t="s">
        <v>154</v>
      </c>
      <c r="O9" s="215" t="s">
        <v>320</v>
      </c>
      <c r="P9" s="694"/>
      <c r="Q9" s="694"/>
      <c r="R9" s="694"/>
      <c r="S9" s="723"/>
      <c r="T9" s="694"/>
      <c r="U9" s="687"/>
    </row>
    <row r="10" spans="1:21" s="222" customFormat="1" ht="15.75" customHeight="1">
      <c r="A10" s="690" t="s">
        <v>6</v>
      </c>
      <c r="B10" s="691"/>
      <c r="C10" s="220">
        <v>1</v>
      </c>
      <c r="D10" s="220">
        <v>2</v>
      </c>
      <c r="E10" s="221">
        <v>3</v>
      </c>
      <c r="F10" s="221">
        <v>4</v>
      </c>
      <c r="G10" s="221">
        <v>5</v>
      </c>
      <c r="H10" s="221">
        <v>6</v>
      </c>
      <c r="I10" s="221">
        <v>7</v>
      </c>
      <c r="J10" s="221">
        <v>8</v>
      </c>
      <c r="K10" s="221">
        <v>9</v>
      </c>
      <c r="L10" s="221">
        <v>10</v>
      </c>
      <c r="M10" s="221">
        <v>11</v>
      </c>
      <c r="N10" s="221">
        <v>12</v>
      </c>
      <c r="O10" s="221">
        <v>13</v>
      </c>
      <c r="P10" s="221">
        <v>14</v>
      </c>
      <c r="Q10" s="221">
        <v>15</v>
      </c>
      <c r="R10" s="221">
        <v>16</v>
      </c>
      <c r="S10" s="221">
        <v>17</v>
      </c>
      <c r="T10" s="221">
        <v>18</v>
      </c>
      <c r="U10" s="687"/>
    </row>
    <row r="11" spans="1:21" s="222" customFormat="1" ht="15.75" customHeight="1">
      <c r="A11" s="724" t="s">
        <v>298</v>
      </c>
      <c r="B11" s="725"/>
      <c r="C11" s="223">
        <f aca="true" t="shared" si="0" ref="C11:T11">C13-C12</f>
        <v>-2</v>
      </c>
      <c r="D11" s="223">
        <f t="shared" si="0"/>
        <v>0</v>
      </c>
      <c r="E11" s="223">
        <f t="shared" si="0"/>
        <v>0</v>
      </c>
      <c r="F11" s="223">
        <f t="shared" si="0"/>
        <v>8</v>
      </c>
      <c r="G11" s="223">
        <f t="shared" si="0"/>
        <v>-4</v>
      </c>
      <c r="H11" s="223">
        <f t="shared" si="0"/>
        <v>0</v>
      </c>
      <c r="I11" s="223">
        <f t="shared" si="0"/>
        <v>0</v>
      </c>
      <c r="J11" s="223">
        <f t="shared" si="0"/>
        <v>0</v>
      </c>
      <c r="K11" s="223">
        <f t="shared" si="0"/>
        <v>0</v>
      </c>
      <c r="L11" s="223">
        <f t="shared" si="0"/>
        <v>-3</v>
      </c>
      <c r="M11" s="223">
        <f t="shared" si="0"/>
        <v>0</v>
      </c>
      <c r="N11" s="223">
        <f t="shared" si="0"/>
        <v>1</v>
      </c>
      <c r="O11" s="223">
        <f t="shared" si="0"/>
        <v>-1</v>
      </c>
      <c r="P11" s="223">
        <f t="shared" si="0"/>
        <v>0</v>
      </c>
      <c r="Q11" s="223">
        <f t="shared" si="0"/>
        <v>0</v>
      </c>
      <c r="R11" s="223">
        <f t="shared" si="0"/>
        <v>0</v>
      </c>
      <c r="S11" s="223">
        <f t="shared" si="0"/>
        <v>-1</v>
      </c>
      <c r="T11" s="223">
        <f t="shared" si="0"/>
        <v>-2</v>
      </c>
      <c r="U11" s="688"/>
    </row>
    <row r="12" spans="1:21" s="222" customFormat="1" ht="15.75" customHeight="1">
      <c r="A12" s="700" t="s">
        <v>299</v>
      </c>
      <c r="B12" s="701"/>
      <c r="C12" s="224">
        <v>125</v>
      </c>
      <c r="D12" s="224">
        <v>122</v>
      </c>
      <c r="E12" s="224">
        <v>0</v>
      </c>
      <c r="F12" s="224">
        <v>3</v>
      </c>
      <c r="G12" s="224">
        <v>43</v>
      </c>
      <c r="H12" s="224">
        <v>0</v>
      </c>
      <c r="I12" s="224">
        <v>0</v>
      </c>
      <c r="J12" s="224">
        <v>8</v>
      </c>
      <c r="K12" s="224">
        <v>4</v>
      </c>
      <c r="L12" s="224">
        <v>10</v>
      </c>
      <c r="M12" s="224">
        <v>0</v>
      </c>
      <c r="N12" s="224">
        <v>0</v>
      </c>
      <c r="O12" s="224">
        <v>20</v>
      </c>
      <c r="P12" s="224">
        <v>2</v>
      </c>
      <c r="Q12" s="224">
        <v>16</v>
      </c>
      <c r="R12" s="224">
        <v>0</v>
      </c>
      <c r="S12" s="224">
        <v>16</v>
      </c>
      <c r="T12" s="224">
        <v>3</v>
      </c>
      <c r="U12" s="225">
        <f>D12-'Báo cáo chất lượng CB Mẫu 14'!C14</f>
        <v>0</v>
      </c>
    </row>
    <row r="13" spans="1:21" s="222" customFormat="1" ht="15.75" customHeight="1">
      <c r="A13" s="706" t="s">
        <v>30</v>
      </c>
      <c r="B13" s="707"/>
      <c r="C13" s="226">
        <f aca="true" t="shared" si="1" ref="C13:T13">C14+C15</f>
        <v>123</v>
      </c>
      <c r="D13" s="226">
        <f t="shared" si="1"/>
        <v>122</v>
      </c>
      <c r="E13" s="226">
        <f t="shared" si="1"/>
        <v>0</v>
      </c>
      <c r="F13" s="226">
        <f t="shared" si="1"/>
        <v>11</v>
      </c>
      <c r="G13" s="226">
        <f t="shared" si="1"/>
        <v>39</v>
      </c>
      <c r="H13" s="226">
        <f t="shared" si="1"/>
        <v>0</v>
      </c>
      <c r="I13" s="226">
        <f t="shared" si="1"/>
        <v>0</v>
      </c>
      <c r="J13" s="226">
        <f t="shared" si="1"/>
        <v>8</v>
      </c>
      <c r="K13" s="226">
        <f t="shared" si="1"/>
        <v>4</v>
      </c>
      <c r="L13" s="226">
        <f t="shared" si="1"/>
        <v>7</v>
      </c>
      <c r="M13" s="226">
        <f t="shared" si="1"/>
        <v>0</v>
      </c>
      <c r="N13" s="226">
        <f t="shared" si="1"/>
        <v>1</v>
      </c>
      <c r="O13" s="226">
        <f t="shared" si="1"/>
        <v>19</v>
      </c>
      <c r="P13" s="226">
        <f t="shared" si="1"/>
        <v>2</v>
      </c>
      <c r="Q13" s="226">
        <f t="shared" si="1"/>
        <v>16</v>
      </c>
      <c r="R13" s="226">
        <f t="shared" si="1"/>
        <v>0</v>
      </c>
      <c r="S13" s="226">
        <f t="shared" si="1"/>
        <v>15</v>
      </c>
      <c r="T13" s="226">
        <f t="shared" si="1"/>
        <v>1</v>
      </c>
      <c r="U13" s="225">
        <f>D13-'Báo cáo chất lượng CB Mẫu 14'!C14</f>
        <v>0</v>
      </c>
    </row>
    <row r="14" spans="1:21" s="222" customFormat="1" ht="15.75" customHeight="1">
      <c r="A14" s="227" t="s">
        <v>0</v>
      </c>
      <c r="B14" s="179" t="s">
        <v>80</v>
      </c>
      <c r="C14" s="226">
        <f aca="true" t="shared" si="2" ref="C14:C26">D14+T14</f>
        <v>25</v>
      </c>
      <c r="D14" s="226">
        <f aca="true" t="shared" si="3" ref="D14:D26">SUM(E14:S14)</f>
        <v>25</v>
      </c>
      <c r="E14" s="228"/>
      <c r="F14" s="228">
        <v>4</v>
      </c>
      <c r="G14" s="228">
        <v>5</v>
      </c>
      <c r="H14" s="228"/>
      <c r="I14" s="228"/>
      <c r="J14" s="228">
        <v>2</v>
      </c>
      <c r="K14" s="228"/>
      <c r="L14" s="228">
        <v>3</v>
      </c>
      <c r="M14" s="228"/>
      <c r="N14" s="228">
        <v>1</v>
      </c>
      <c r="O14" s="228">
        <v>5</v>
      </c>
      <c r="P14" s="228"/>
      <c r="Q14" s="228">
        <v>2</v>
      </c>
      <c r="R14" s="228"/>
      <c r="S14" s="228">
        <v>3</v>
      </c>
      <c r="T14" s="228">
        <v>0</v>
      </c>
      <c r="U14" s="225">
        <f>D14-'Báo cáo chất lượng CB Mẫu 14'!C15</f>
        <v>0</v>
      </c>
    </row>
    <row r="15" spans="1:21" s="222" customFormat="1" ht="15.75" customHeight="1">
      <c r="A15" s="229" t="s">
        <v>1</v>
      </c>
      <c r="B15" s="179" t="s">
        <v>17</v>
      </c>
      <c r="C15" s="226">
        <f t="shared" si="2"/>
        <v>98</v>
      </c>
      <c r="D15" s="226">
        <f t="shared" si="3"/>
        <v>97</v>
      </c>
      <c r="E15" s="226">
        <f aca="true" t="shared" si="4" ref="E15:T15">SUM(E16:E26)</f>
        <v>0</v>
      </c>
      <c r="F15" s="226">
        <f t="shared" si="4"/>
        <v>7</v>
      </c>
      <c r="G15" s="226">
        <f t="shared" si="4"/>
        <v>34</v>
      </c>
      <c r="H15" s="226">
        <f t="shared" si="4"/>
        <v>0</v>
      </c>
      <c r="I15" s="226">
        <f t="shared" si="4"/>
        <v>0</v>
      </c>
      <c r="J15" s="226">
        <f t="shared" si="4"/>
        <v>6</v>
      </c>
      <c r="K15" s="226">
        <f t="shared" si="4"/>
        <v>4</v>
      </c>
      <c r="L15" s="226">
        <f t="shared" si="4"/>
        <v>4</v>
      </c>
      <c r="M15" s="226">
        <f t="shared" si="4"/>
        <v>0</v>
      </c>
      <c r="N15" s="226">
        <f t="shared" si="4"/>
        <v>0</v>
      </c>
      <c r="O15" s="226">
        <f t="shared" si="4"/>
        <v>14</v>
      </c>
      <c r="P15" s="226">
        <f t="shared" si="4"/>
        <v>2</v>
      </c>
      <c r="Q15" s="226">
        <f t="shared" si="4"/>
        <v>14</v>
      </c>
      <c r="R15" s="226">
        <f t="shared" si="4"/>
        <v>0</v>
      </c>
      <c r="S15" s="226">
        <f t="shared" si="4"/>
        <v>12</v>
      </c>
      <c r="T15" s="226">
        <f t="shared" si="4"/>
        <v>1</v>
      </c>
      <c r="U15" s="225">
        <f>D15-'Báo cáo chất lượng CB Mẫu 14'!C16</f>
        <v>0</v>
      </c>
    </row>
    <row r="16" spans="1:21" s="222" customFormat="1" ht="15.75" customHeight="1">
      <c r="A16" s="230" t="s">
        <v>43</v>
      </c>
      <c r="B16" s="68" t="s">
        <v>268</v>
      </c>
      <c r="C16" s="226">
        <f t="shared" si="2"/>
        <v>9</v>
      </c>
      <c r="D16" s="226">
        <f t="shared" si="3"/>
        <v>8</v>
      </c>
      <c r="E16" s="231"/>
      <c r="F16" s="231"/>
      <c r="G16" s="231">
        <v>5</v>
      </c>
      <c r="H16" s="231"/>
      <c r="I16" s="231"/>
      <c r="J16" s="231"/>
      <c r="K16" s="231"/>
      <c r="L16" s="231"/>
      <c r="M16" s="231"/>
      <c r="N16" s="231"/>
      <c r="O16" s="231">
        <v>1</v>
      </c>
      <c r="P16" s="231"/>
      <c r="Q16" s="231">
        <v>1</v>
      </c>
      <c r="R16" s="231"/>
      <c r="S16" s="231">
        <v>1</v>
      </c>
      <c r="T16" s="231">
        <v>1</v>
      </c>
      <c r="U16" s="225">
        <f>D16-'Báo cáo chất lượng CB Mẫu 14'!C17</f>
        <v>0</v>
      </c>
    </row>
    <row r="17" spans="1:21" s="222" customFormat="1" ht="15.75" customHeight="1">
      <c r="A17" s="230" t="s">
        <v>44</v>
      </c>
      <c r="B17" s="68" t="s">
        <v>300</v>
      </c>
      <c r="C17" s="226">
        <f t="shared" si="2"/>
        <v>7</v>
      </c>
      <c r="D17" s="226">
        <f t="shared" si="3"/>
        <v>7</v>
      </c>
      <c r="E17" s="231"/>
      <c r="F17" s="231"/>
      <c r="G17" s="231">
        <v>3</v>
      </c>
      <c r="H17" s="231"/>
      <c r="I17" s="231"/>
      <c r="J17" s="231">
        <v>1</v>
      </c>
      <c r="K17" s="231"/>
      <c r="L17" s="231"/>
      <c r="M17" s="231"/>
      <c r="N17" s="231"/>
      <c r="O17" s="231">
        <v>1</v>
      </c>
      <c r="P17" s="231"/>
      <c r="Q17" s="231">
        <v>1</v>
      </c>
      <c r="R17" s="231"/>
      <c r="S17" s="231">
        <v>1</v>
      </c>
      <c r="T17" s="231">
        <v>0</v>
      </c>
      <c r="U17" s="225">
        <f>D17-'Báo cáo chất lượng CB Mẫu 14'!C18</f>
        <v>0</v>
      </c>
    </row>
    <row r="18" spans="1:21" s="222" customFormat="1" ht="15.75" customHeight="1">
      <c r="A18" s="230" t="s">
        <v>49</v>
      </c>
      <c r="B18" s="68" t="s">
        <v>271</v>
      </c>
      <c r="C18" s="226">
        <f t="shared" si="2"/>
        <v>14</v>
      </c>
      <c r="D18" s="226">
        <f t="shared" si="3"/>
        <v>14</v>
      </c>
      <c r="E18" s="231"/>
      <c r="F18" s="231"/>
      <c r="G18" s="231">
        <v>8</v>
      </c>
      <c r="H18" s="231"/>
      <c r="I18" s="231"/>
      <c r="J18" s="231">
        <v>1</v>
      </c>
      <c r="K18" s="231"/>
      <c r="L18" s="231">
        <v>1</v>
      </c>
      <c r="M18" s="231"/>
      <c r="N18" s="231"/>
      <c r="O18" s="231">
        <v>1</v>
      </c>
      <c r="P18" s="231"/>
      <c r="Q18" s="231">
        <v>2</v>
      </c>
      <c r="R18" s="231"/>
      <c r="S18" s="231">
        <v>1</v>
      </c>
      <c r="T18" s="231">
        <v>0</v>
      </c>
      <c r="U18" s="225">
        <f>D18-'Báo cáo chất lượng CB Mẫu 14'!C19</f>
        <v>0</v>
      </c>
    </row>
    <row r="19" spans="1:21" s="222" customFormat="1" ht="15.75" customHeight="1">
      <c r="A19" s="230" t="s">
        <v>58</v>
      </c>
      <c r="B19" s="68" t="s">
        <v>272</v>
      </c>
      <c r="C19" s="226">
        <f t="shared" si="2"/>
        <v>7</v>
      </c>
      <c r="D19" s="226">
        <f t="shared" si="3"/>
        <v>7</v>
      </c>
      <c r="E19" s="231"/>
      <c r="F19" s="231"/>
      <c r="G19" s="231">
        <v>2</v>
      </c>
      <c r="H19" s="231"/>
      <c r="I19" s="231"/>
      <c r="J19" s="231"/>
      <c r="K19" s="231">
        <v>1</v>
      </c>
      <c r="L19" s="231"/>
      <c r="M19" s="231"/>
      <c r="N19" s="231"/>
      <c r="O19" s="231">
        <v>1</v>
      </c>
      <c r="P19" s="231"/>
      <c r="Q19" s="231">
        <v>2</v>
      </c>
      <c r="R19" s="231"/>
      <c r="S19" s="231">
        <v>1</v>
      </c>
      <c r="T19" s="231">
        <v>0</v>
      </c>
      <c r="U19" s="225">
        <f>D19-'Báo cáo chất lượng CB Mẫu 14'!C20</f>
        <v>0</v>
      </c>
    </row>
    <row r="20" spans="1:21" s="222" customFormat="1" ht="17.25" customHeight="1">
      <c r="A20" s="230" t="s">
        <v>59</v>
      </c>
      <c r="B20" s="68" t="s">
        <v>273</v>
      </c>
      <c r="C20" s="226">
        <f t="shared" si="2"/>
        <v>8</v>
      </c>
      <c r="D20" s="226">
        <f t="shared" si="3"/>
        <v>8</v>
      </c>
      <c r="E20" s="231"/>
      <c r="F20" s="231">
        <v>1</v>
      </c>
      <c r="G20" s="231">
        <v>2</v>
      </c>
      <c r="H20" s="231"/>
      <c r="I20" s="231"/>
      <c r="J20" s="231"/>
      <c r="K20" s="231">
        <v>1</v>
      </c>
      <c r="L20" s="231">
        <v>1</v>
      </c>
      <c r="M20" s="231"/>
      <c r="N20" s="231"/>
      <c r="O20" s="231">
        <v>1</v>
      </c>
      <c r="P20" s="231"/>
      <c r="Q20" s="231">
        <v>1</v>
      </c>
      <c r="R20" s="231"/>
      <c r="S20" s="231">
        <v>1</v>
      </c>
      <c r="T20" s="231">
        <v>0</v>
      </c>
      <c r="U20" s="225">
        <f>D20-'Báo cáo chất lượng CB Mẫu 14'!C21</f>
        <v>0</v>
      </c>
    </row>
    <row r="21" spans="1:21" s="222" customFormat="1" ht="15.75" customHeight="1">
      <c r="A21" s="230" t="s">
        <v>60</v>
      </c>
      <c r="B21" s="68" t="s">
        <v>274</v>
      </c>
      <c r="C21" s="226">
        <f t="shared" si="2"/>
        <v>10</v>
      </c>
      <c r="D21" s="226">
        <f t="shared" si="3"/>
        <v>10</v>
      </c>
      <c r="E21" s="231"/>
      <c r="F21" s="231">
        <v>1</v>
      </c>
      <c r="G21" s="231">
        <v>2</v>
      </c>
      <c r="H21" s="231"/>
      <c r="I21" s="231"/>
      <c r="J21" s="231"/>
      <c r="K21" s="231">
        <v>1</v>
      </c>
      <c r="L21" s="231"/>
      <c r="M21" s="231"/>
      <c r="N21" s="231"/>
      <c r="O21" s="231">
        <v>4</v>
      </c>
      <c r="P21" s="231"/>
      <c r="Q21" s="231">
        <v>1</v>
      </c>
      <c r="R21" s="231"/>
      <c r="S21" s="231">
        <v>1</v>
      </c>
      <c r="T21" s="231">
        <v>0</v>
      </c>
      <c r="U21" s="225">
        <f>D21-'Báo cáo chất lượng CB Mẫu 14'!C22</f>
        <v>0</v>
      </c>
    </row>
    <row r="22" spans="1:21" s="222" customFormat="1" ht="15.75" customHeight="1">
      <c r="A22" s="230" t="s">
        <v>61</v>
      </c>
      <c r="B22" s="68" t="s">
        <v>279</v>
      </c>
      <c r="C22" s="226">
        <f t="shared" si="2"/>
        <v>7</v>
      </c>
      <c r="D22" s="226">
        <f t="shared" si="3"/>
        <v>7</v>
      </c>
      <c r="E22" s="231"/>
      <c r="F22" s="231">
        <v>1</v>
      </c>
      <c r="G22" s="231">
        <v>1</v>
      </c>
      <c r="H22" s="231"/>
      <c r="I22" s="231"/>
      <c r="J22" s="231"/>
      <c r="K22" s="231"/>
      <c r="L22" s="231"/>
      <c r="M22" s="231"/>
      <c r="N22" s="231"/>
      <c r="O22" s="231">
        <v>2</v>
      </c>
      <c r="P22" s="231"/>
      <c r="Q22" s="231">
        <v>1</v>
      </c>
      <c r="R22" s="231"/>
      <c r="S22" s="231">
        <v>2</v>
      </c>
      <c r="T22" s="231">
        <v>0</v>
      </c>
      <c r="U22" s="225">
        <f>D22-'Báo cáo chất lượng CB Mẫu 14'!C23</f>
        <v>0</v>
      </c>
    </row>
    <row r="23" spans="1:21" s="222" customFormat="1" ht="15.75" customHeight="1">
      <c r="A23" s="230" t="s">
        <v>62</v>
      </c>
      <c r="B23" s="68" t="s">
        <v>281</v>
      </c>
      <c r="C23" s="226">
        <f t="shared" si="2"/>
        <v>9</v>
      </c>
      <c r="D23" s="226">
        <f t="shared" si="3"/>
        <v>9</v>
      </c>
      <c r="E23" s="231"/>
      <c r="F23" s="231">
        <v>1</v>
      </c>
      <c r="G23" s="231">
        <v>1</v>
      </c>
      <c r="H23" s="231"/>
      <c r="I23" s="231"/>
      <c r="J23" s="231">
        <v>1</v>
      </c>
      <c r="K23" s="231">
        <v>1</v>
      </c>
      <c r="L23" s="231">
        <v>1</v>
      </c>
      <c r="M23" s="231"/>
      <c r="N23" s="231"/>
      <c r="O23" s="231">
        <v>1</v>
      </c>
      <c r="P23" s="231">
        <v>1</v>
      </c>
      <c r="Q23" s="231">
        <v>1</v>
      </c>
      <c r="R23" s="231"/>
      <c r="S23" s="231">
        <v>1</v>
      </c>
      <c r="T23" s="231">
        <v>0</v>
      </c>
      <c r="U23" s="225">
        <f>D23-'Báo cáo chất lượng CB Mẫu 14'!C24</f>
        <v>0</v>
      </c>
    </row>
    <row r="24" spans="1:21" s="222" customFormat="1" ht="15.75" customHeight="1">
      <c r="A24" s="230" t="s">
        <v>63</v>
      </c>
      <c r="B24" s="68" t="s">
        <v>282</v>
      </c>
      <c r="C24" s="226">
        <f t="shared" si="2"/>
        <v>11</v>
      </c>
      <c r="D24" s="226">
        <f t="shared" si="3"/>
        <v>11</v>
      </c>
      <c r="E24" s="231"/>
      <c r="F24" s="231">
        <v>1</v>
      </c>
      <c r="G24" s="231">
        <v>3</v>
      </c>
      <c r="H24" s="231"/>
      <c r="I24" s="231"/>
      <c r="J24" s="231">
        <v>1</v>
      </c>
      <c r="K24" s="231"/>
      <c r="L24" s="231">
        <v>1</v>
      </c>
      <c r="M24" s="231"/>
      <c r="N24" s="231"/>
      <c r="O24" s="231">
        <v>1</v>
      </c>
      <c r="P24" s="231">
        <v>1</v>
      </c>
      <c r="Q24" s="231">
        <v>2</v>
      </c>
      <c r="R24" s="231"/>
      <c r="S24" s="231">
        <v>1</v>
      </c>
      <c r="T24" s="231">
        <v>0</v>
      </c>
      <c r="U24" s="225">
        <f>D24-'Báo cáo chất lượng CB Mẫu 14'!C25</f>
        <v>0</v>
      </c>
    </row>
    <row r="25" spans="1:21" s="222" customFormat="1" ht="15.75" customHeight="1">
      <c r="A25" s="230" t="s">
        <v>83</v>
      </c>
      <c r="B25" s="68" t="s">
        <v>283</v>
      </c>
      <c r="C25" s="226">
        <f t="shared" si="2"/>
        <v>8</v>
      </c>
      <c r="D25" s="226">
        <f t="shared" si="3"/>
        <v>8</v>
      </c>
      <c r="E25" s="231"/>
      <c r="F25" s="231">
        <v>1</v>
      </c>
      <c r="G25" s="231">
        <v>3</v>
      </c>
      <c r="H25" s="231"/>
      <c r="I25" s="231"/>
      <c r="J25" s="231">
        <v>1</v>
      </c>
      <c r="K25" s="231"/>
      <c r="L25" s="231"/>
      <c r="M25" s="231"/>
      <c r="N25" s="231"/>
      <c r="O25" s="231">
        <v>1</v>
      </c>
      <c r="P25" s="231"/>
      <c r="Q25" s="231">
        <v>1</v>
      </c>
      <c r="R25" s="231"/>
      <c r="S25" s="231">
        <v>1</v>
      </c>
      <c r="T25" s="231">
        <v>0</v>
      </c>
      <c r="U25" s="225">
        <f>D25-'Báo cáo chất lượng CB Mẫu 14'!C26</f>
        <v>0</v>
      </c>
    </row>
    <row r="26" spans="1:21" s="222" customFormat="1" ht="15.75" customHeight="1">
      <c r="A26" s="230" t="s">
        <v>84</v>
      </c>
      <c r="B26" s="68" t="s">
        <v>285</v>
      </c>
      <c r="C26" s="226">
        <f t="shared" si="2"/>
        <v>8</v>
      </c>
      <c r="D26" s="226">
        <f t="shared" si="3"/>
        <v>8</v>
      </c>
      <c r="E26" s="231"/>
      <c r="F26" s="231">
        <v>1</v>
      </c>
      <c r="G26" s="231">
        <v>4</v>
      </c>
      <c r="H26" s="231"/>
      <c r="I26" s="231"/>
      <c r="J26" s="231">
        <v>1</v>
      </c>
      <c r="K26" s="231"/>
      <c r="L26" s="231"/>
      <c r="M26" s="231"/>
      <c r="N26" s="231"/>
      <c r="O26" s="231"/>
      <c r="P26" s="231"/>
      <c r="Q26" s="231">
        <v>1</v>
      </c>
      <c r="R26" s="231"/>
      <c r="S26" s="231">
        <v>1</v>
      </c>
      <c r="T26" s="231">
        <v>0</v>
      </c>
      <c r="U26" s="225">
        <f>D26-'Báo cáo chất lượng CB Mẫu 14'!C27</f>
        <v>0</v>
      </c>
    </row>
    <row r="27" ht="6" customHeight="1"/>
    <row r="28" spans="1:20" s="233" customFormat="1" ht="15.75" customHeight="1">
      <c r="A28" s="232"/>
      <c r="B28" s="692" t="s">
        <v>286</v>
      </c>
      <c r="C28" s="692"/>
      <c r="D28" s="692"/>
      <c r="E28" s="692"/>
      <c r="F28" s="181"/>
      <c r="G28" s="181"/>
      <c r="H28" s="181"/>
      <c r="I28" s="181"/>
      <c r="J28" s="181"/>
      <c r="K28" s="181" t="s">
        <v>155</v>
      </c>
      <c r="L28" s="182"/>
      <c r="M28" s="699" t="s">
        <v>321</v>
      </c>
      <c r="N28" s="699"/>
      <c r="O28" s="699"/>
      <c r="P28" s="699"/>
      <c r="Q28" s="699"/>
      <c r="R28" s="699"/>
      <c r="S28" s="699"/>
      <c r="T28" s="699"/>
    </row>
    <row r="29" spans="1:20" s="233" customFormat="1" ht="18.75" customHeight="1">
      <c r="A29" s="232"/>
      <c r="B29" s="705" t="s">
        <v>156</v>
      </c>
      <c r="C29" s="705"/>
      <c r="D29" s="705"/>
      <c r="E29" s="234"/>
      <c r="F29" s="183"/>
      <c r="G29" s="183"/>
      <c r="H29" s="183"/>
      <c r="I29" s="183"/>
      <c r="J29" s="183"/>
      <c r="K29" s="183"/>
      <c r="L29" s="182"/>
      <c r="M29" s="708" t="s">
        <v>310</v>
      </c>
      <c r="N29" s="708"/>
      <c r="O29" s="708"/>
      <c r="P29" s="708"/>
      <c r="Q29" s="708"/>
      <c r="R29" s="708"/>
      <c r="S29" s="708"/>
      <c r="T29" s="708"/>
    </row>
    <row r="30" spans="1:20" s="233" customFormat="1" ht="18.75">
      <c r="A30" s="184"/>
      <c r="B30" s="702"/>
      <c r="C30" s="702"/>
      <c r="D30" s="702"/>
      <c r="E30" s="186"/>
      <c r="F30" s="186"/>
      <c r="G30" s="186"/>
      <c r="H30" s="186"/>
      <c r="I30" s="186"/>
      <c r="J30" s="186"/>
      <c r="K30" s="186"/>
      <c r="L30" s="186"/>
      <c r="M30" s="703"/>
      <c r="N30" s="703"/>
      <c r="O30" s="703"/>
      <c r="P30" s="703"/>
      <c r="Q30" s="703"/>
      <c r="R30" s="703"/>
      <c r="S30" s="703"/>
      <c r="T30" s="703"/>
    </row>
    <row r="31" spans="1:20" s="233" customFormat="1" ht="18.75">
      <c r="A31" s="184"/>
      <c r="B31" s="186"/>
      <c r="C31" s="186"/>
      <c r="D31" s="186"/>
      <c r="E31" s="186"/>
      <c r="F31" s="186"/>
      <c r="G31" s="186"/>
      <c r="H31" s="186"/>
      <c r="I31" s="186"/>
      <c r="J31" s="186"/>
      <c r="K31" s="186"/>
      <c r="L31" s="186"/>
      <c r="M31" s="186"/>
      <c r="N31" s="186"/>
      <c r="O31" s="186"/>
      <c r="P31" s="186"/>
      <c r="Q31" s="182"/>
      <c r="R31" s="182"/>
      <c r="S31" s="182"/>
      <c r="T31" s="182"/>
    </row>
    <row r="32" spans="2:20" ht="13.5" customHeight="1" hidden="1">
      <c r="B32" s="186"/>
      <c r="C32" s="186"/>
      <c r="D32" s="186"/>
      <c r="E32" s="186"/>
      <c r="F32" s="186"/>
      <c r="G32" s="186"/>
      <c r="H32" s="186"/>
      <c r="I32" s="186"/>
      <c r="J32" s="186"/>
      <c r="K32" s="186"/>
      <c r="L32" s="186"/>
      <c r="M32" s="186"/>
      <c r="N32" s="186"/>
      <c r="O32" s="186"/>
      <c r="P32" s="186"/>
      <c r="Q32" s="186"/>
      <c r="R32" s="186"/>
      <c r="S32" s="186"/>
      <c r="T32" s="186"/>
    </row>
    <row r="33" spans="1:20" ht="18.75" hidden="1">
      <c r="A33" s="235" t="s">
        <v>158</v>
      </c>
      <c r="B33" s="186"/>
      <c r="C33" s="186"/>
      <c r="D33" s="186"/>
      <c r="E33" s="186"/>
      <c r="F33" s="186"/>
      <c r="G33" s="186"/>
      <c r="H33" s="186"/>
      <c r="I33" s="186"/>
      <c r="J33" s="186"/>
      <c r="K33" s="186"/>
      <c r="L33" s="186"/>
      <c r="M33" s="186"/>
      <c r="N33" s="186"/>
      <c r="O33" s="186"/>
      <c r="P33" s="186"/>
      <c r="Q33" s="186"/>
      <c r="R33" s="186"/>
      <c r="S33" s="186"/>
      <c r="T33" s="186"/>
    </row>
    <row r="34" spans="2:20" ht="18.75" hidden="1">
      <c r="B34" s="236" t="s">
        <v>159</v>
      </c>
      <c r="C34" s="186"/>
      <c r="D34" s="186"/>
      <c r="E34" s="186"/>
      <c r="F34" s="186"/>
      <c r="G34" s="186"/>
      <c r="H34" s="186"/>
      <c r="I34" s="186"/>
      <c r="J34" s="186"/>
      <c r="K34" s="186"/>
      <c r="L34" s="186"/>
      <c r="M34" s="186"/>
      <c r="N34" s="186"/>
      <c r="O34" s="186"/>
      <c r="P34" s="186"/>
      <c r="Q34" s="186"/>
      <c r="R34" s="186"/>
      <c r="S34" s="186"/>
      <c r="T34" s="186"/>
    </row>
    <row r="35" spans="2:20" ht="18.75" hidden="1">
      <c r="B35" s="236" t="s">
        <v>160</v>
      </c>
      <c r="C35" s="186"/>
      <c r="D35" s="186"/>
      <c r="E35" s="186"/>
      <c r="F35" s="186"/>
      <c r="G35" s="186"/>
      <c r="H35" s="186"/>
      <c r="I35" s="186"/>
      <c r="J35" s="186"/>
      <c r="K35" s="186"/>
      <c r="L35" s="186"/>
      <c r="M35" s="186"/>
      <c r="N35" s="186"/>
      <c r="O35" s="186"/>
      <c r="P35" s="186"/>
      <c r="Q35" s="186"/>
      <c r="R35" s="186"/>
      <c r="S35" s="186"/>
      <c r="T35" s="186"/>
    </row>
    <row r="36" spans="2:20" s="211" customFormat="1" ht="18.75">
      <c r="B36" s="704" t="s">
        <v>290</v>
      </c>
      <c r="C36" s="704"/>
      <c r="D36" s="704"/>
      <c r="E36" s="236"/>
      <c r="F36" s="236"/>
      <c r="G36" s="236"/>
      <c r="H36" s="236"/>
      <c r="I36" s="236"/>
      <c r="J36" s="236"/>
      <c r="K36" s="236"/>
      <c r="L36" s="236"/>
      <c r="M36" s="236"/>
      <c r="N36" s="704" t="s">
        <v>290</v>
      </c>
      <c r="O36" s="704"/>
      <c r="P36" s="704"/>
      <c r="Q36" s="704"/>
      <c r="R36" s="704"/>
      <c r="S36" s="704"/>
      <c r="T36" s="236"/>
    </row>
    <row r="37" spans="2:20" ht="18.75">
      <c r="B37" s="186"/>
      <c r="C37" s="186"/>
      <c r="D37" s="186"/>
      <c r="E37" s="186"/>
      <c r="F37" s="186"/>
      <c r="G37" s="186"/>
      <c r="H37" s="186"/>
      <c r="I37" s="186"/>
      <c r="J37" s="186"/>
      <c r="K37" s="186"/>
      <c r="L37" s="186"/>
      <c r="M37" s="186"/>
      <c r="N37" s="186"/>
      <c r="O37" s="186"/>
      <c r="P37" s="186"/>
      <c r="Q37" s="186"/>
      <c r="R37" s="186"/>
      <c r="S37" s="186"/>
      <c r="T37" s="186"/>
    </row>
    <row r="38" spans="2:21" ht="18.75">
      <c r="B38" s="575" t="s">
        <v>246</v>
      </c>
      <c r="C38" s="575"/>
      <c r="D38" s="575"/>
      <c r="E38" s="210"/>
      <c r="F38" s="210"/>
      <c r="G38" s="210"/>
      <c r="H38" s="210"/>
      <c r="I38" s="182"/>
      <c r="J38" s="182"/>
      <c r="K38" s="182"/>
      <c r="L38" s="182"/>
      <c r="M38" s="576" t="s">
        <v>247</v>
      </c>
      <c r="N38" s="576"/>
      <c r="O38" s="576"/>
      <c r="P38" s="576"/>
      <c r="Q38" s="576"/>
      <c r="R38" s="576"/>
      <c r="S38" s="576"/>
      <c r="T38" s="576"/>
      <c r="U38" s="163"/>
    </row>
    <row r="39" spans="2:20" ht="18.75">
      <c r="B39" s="186"/>
      <c r="C39" s="186"/>
      <c r="D39" s="186"/>
      <c r="E39" s="186"/>
      <c r="F39" s="186"/>
      <c r="G39" s="186"/>
      <c r="H39" s="186"/>
      <c r="I39" s="186"/>
      <c r="J39" s="186"/>
      <c r="K39" s="186"/>
      <c r="L39" s="186"/>
      <c r="M39" s="186"/>
      <c r="N39" s="186"/>
      <c r="O39" s="186"/>
      <c r="P39" s="186"/>
      <c r="Q39" s="186"/>
      <c r="R39" s="186"/>
      <c r="S39" s="186"/>
      <c r="T39" s="186"/>
    </row>
    <row r="40" spans="2:20" ht="18.75">
      <c r="B40" s="186"/>
      <c r="C40" s="186"/>
      <c r="D40" s="186"/>
      <c r="E40" s="186"/>
      <c r="F40" s="186"/>
      <c r="G40" s="186"/>
      <c r="H40" s="186"/>
      <c r="I40" s="186"/>
      <c r="J40" s="186"/>
      <c r="K40" s="186"/>
      <c r="L40" s="186"/>
      <c r="M40" s="186"/>
      <c r="N40" s="186"/>
      <c r="O40" s="186"/>
      <c r="P40" s="186"/>
      <c r="Q40" s="186"/>
      <c r="R40" s="186"/>
      <c r="S40" s="186"/>
      <c r="T40" s="186"/>
    </row>
  </sheetData>
  <sheetProtection/>
  <mergeCells count="37">
    <mergeCell ref="C6:C9"/>
    <mergeCell ref="A11:B11"/>
    <mergeCell ref="Q8:Q9"/>
    <mergeCell ref="M8:O8"/>
    <mergeCell ref="P8:P9"/>
    <mergeCell ref="E8:G8"/>
    <mergeCell ref="K8:L8"/>
    <mergeCell ref="P2:T2"/>
    <mergeCell ref="A6:B9"/>
    <mergeCell ref="D1:N2"/>
    <mergeCell ref="A2:C2"/>
    <mergeCell ref="D6:S6"/>
    <mergeCell ref="A1:C1"/>
    <mergeCell ref="D3:N3"/>
    <mergeCell ref="A4:C4"/>
    <mergeCell ref="S8:S9"/>
    <mergeCell ref="H8:J8"/>
    <mergeCell ref="A12:B12"/>
    <mergeCell ref="B38:D38"/>
    <mergeCell ref="M38:T38"/>
    <mergeCell ref="B30:D30"/>
    <mergeCell ref="M30:T30"/>
    <mergeCell ref="B36:D36"/>
    <mergeCell ref="N36:S36"/>
    <mergeCell ref="B29:D29"/>
    <mergeCell ref="A13:B13"/>
    <mergeCell ref="M29:T29"/>
    <mergeCell ref="U8:U11"/>
    <mergeCell ref="A3:C3"/>
    <mergeCell ref="A10:B10"/>
    <mergeCell ref="B28:E28"/>
    <mergeCell ref="E7:S7"/>
    <mergeCell ref="R8:R9"/>
    <mergeCell ref="D7:D9"/>
    <mergeCell ref="D4:N4"/>
    <mergeCell ref="M28:T28"/>
    <mergeCell ref="T6:T9"/>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196" customWidth="1"/>
    <col min="2" max="2" width="17.25390625" style="196" customWidth="1"/>
    <col min="3" max="3" width="9.625" style="196" customWidth="1"/>
    <col min="4" max="5" width="5.625" style="196" customWidth="1"/>
    <col min="6" max="7" width="6.25390625" style="196" customWidth="1"/>
    <col min="8" max="8" width="5.625" style="196" customWidth="1"/>
    <col min="9" max="9" width="6.00390625" style="196" customWidth="1"/>
    <col min="10" max="10" width="6.125" style="196" customWidth="1"/>
    <col min="11" max="12" width="5.625" style="196" customWidth="1"/>
    <col min="13" max="13" width="6.125" style="196" customWidth="1"/>
    <col min="14" max="15" width="6.25390625" style="196" customWidth="1"/>
    <col min="16" max="18" width="5.625" style="196" customWidth="1"/>
    <col min="19" max="19" width="5.875" style="196" customWidth="1"/>
    <col min="20" max="20" width="5.625" style="196" customWidth="1"/>
    <col min="21" max="28" width="8.00390625" style="196" customWidth="1"/>
    <col min="29" max="29" width="8.375" style="196" customWidth="1"/>
    <col min="30" max="30" width="8.00390625" style="196" customWidth="1"/>
    <col min="31" max="31" width="11.25390625" style="196" customWidth="1"/>
    <col min="32" max="32" width="13.50390625" style="196" customWidth="1"/>
    <col min="33" max="16384" width="8.00390625" style="196" customWidth="1"/>
  </cols>
  <sheetData>
    <row r="1" spans="1:20" ht="16.5">
      <c r="A1" s="751" t="s">
        <v>161</v>
      </c>
      <c r="B1" s="751"/>
      <c r="C1" s="751"/>
      <c r="D1" s="238"/>
      <c r="E1" s="760" t="s">
        <v>162</v>
      </c>
      <c r="F1" s="760"/>
      <c r="G1" s="760"/>
      <c r="H1" s="760"/>
      <c r="I1" s="760"/>
      <c r="J1" s="760"/>
      <c r="K1" s="760"/>
      <c r="L1" s="760"/>
      <c r="M1" s="760"/>
      <c r="N1" s="760"/>
      <c r="O1" s="191"/>
      <c r="P1" s="756" t="s">
        <v>360</v>
      </c>
      <c r="Q1" s="756"/>
      <c r="R1" s="756"/>
      <c r="S1" s="756"/>
      <c r="T1" s="756"/>
    </row>
    <row r="2" spans="1:20" ht="15.75" customHeight="1">
      <c r="A2" s="752" t="s">
        <v>322</v>
      </c>
      <c r="B2" s="752"/>
      <c r="C2" s="752"/>
      <c r="D2" s="752"/>
      <c r="E2" s="754" t="s">
        <v>163</v>
      </c>
      <c r="F2" s="754"/>
      <c r="G2" s="754"/>
      <c r="H2" s="754"/>
      <c r="I2" s="754"/>
      <c r="J2" s="754"/>
      <c r="K2" s="754"/>
      <c r="L2" s="754"/>
      <c r="M2" s="754"/>
      <c r="N2" s="754"/>
      <c r="O2" s="194"/>
      <c r="P2" s="757" t="s">
        <v>302</v>
      </c>
      <c r="Q2" s="757"/>
      <c r="R2" s="757"/>
      <c r="S2" s="757"/>
      <c r="T2" s="757"/>
    </row>
    <row r="3" spans="1:20" ht="17.25">
      <c r="A3" s="752" t="s">
        <v>253</v>
      </c>
      <c r="B3" s="752"/>
      <c r="C3" s="752"/>
      <c r="D3" s="239"/>
      <c r="E3" s="762" t="s">
        <v>254</v>
      </c>
      <c r="F3" s="762"/>
      <c r="G3" s="762"/>
      <c r="H3" s="762"/>
      <c r="I3" s="762"/>
      <c r="J3" s="762"/>
      <c r="K3" s="762"/>
      <c r="L3" s="762"/>
      <c r="M3" s="762"/>
      <c r="N3" s="762"/>
      <c r="O3" s="194"/>
      <c r="P3" s="758" t="s">
        <v>361</v>
      </c>
      <c r="Q3" s="758"/>
      <c r="R3" s="758"/>
      <c r="S3" s="758"/>
      <c r="T3" s="758"/>
    </row>
    <row r="4" spans="1:20" ht="18.75" customHeight="1">
      <c r="A4" s="753" t="s">
        <v>255</v>
      </c>
      <c r="B4" s="753"/>
      <c r="C4" s="753"/>
      <c r="D4" s="755"/>
      <c r="E4" s="755"/>
      <c r="F4" s="755"/>
      <c r="G4" s="755"/>
      <c r="H4" s="755"/>
      <c r="I4" s="755"/>
      <c r="J4" s="755"/>
      <c r="K4" s="755"/>
      <c r="L4" s="755"/>
      <c r="M4" s="755"/>
      <c r="N4" s="755"/>
      <c r="O4" s="195"/>
      <c r="P4" s="757" t="s">
        <v>294</v>
      </c>
      <c r="Q4" s="758"/>
      <c r="R4" s="758"/>
      <c r="S4" s="758"/>
      <c r="T4" s="758"/>
    </row>
    <row r="5" spans="1:23" ht="15">
      <c r="A5" s="208"/>
      <c r="B5" s="208"/>
      <c r="C5" s="240"/>
      <c r="D5" s="240"/>
      <c r="E5" s="208"/>
      <c r="F5" s="208"/>
      <c r="G5" s="208"/>
      <c r="H5" s="208"/>
      <c r="I5" s="208"/>
      <c r="J5" s="208"/>
      <c r="K5" s="208"/>
      <c r="L5" s="208"/>
      <c r="P5" s="741" t="s">
        <v>317</v>
      </c>
      <c r="Q5" s="741"/>
      <c r="R5" s="741"/>
      <c r="S5" s="741"/>
      <c r="T5" s="741"/>
      <c r="U5" s="241"/>
      <c r="V5" s="241"/>
      <c r="W5" s="241"/>
    </row>
    <row r="6" spans="1:23" ht="29.25" customHeight="1">
      <c r="A6" s="710" t="s">
        <v>57</v>
      </c>
      <c r="B6" s="738"/>
      <c r="C6" s="733" t="s">
        <v>2</v>
      </c>
      <c r="D6" s="742" t="s">
        <v>164</v>
      </c>
      <c r="E6" s="743"/>
      <c r="F6" s="743"/>
      <c r="G6" s="743"/>
      <c r="H6" s="743"/>
      <c r="I6" s="743"/>
      <c r="J6" s="744"/>
      <c r="K6" s="763" t="s">
        <v>165</v>
      </c>
      <c r="L6" s="764"/>
      <c r="M6" s="764"/>
      <c r="N6" s="764"/>
      <c r="O6" s="764"/>
      <c r="P6" s="764"/>
      <c r="Q6" s="764"/>
      <c r="R6" s="764"/>
      <c r="S6" s="764"/>
      <c r="T6" s="765"/>
      <c r="U6" s="242"/>
      <c r="V6" s="243"/>
      <c r="W6" s="243"/>
    </row>
    <row r="7" spans="1:20" ht="19.5" customHeight="1">
      <c r="A7" s="712"/>
      <c r="B7" s="739"/>
      <c r="C7" s="734"/>
      <c r="D7" s="743" t="s">
        <v>7</v>
      </c>
      <c r="E7" s="743"/>
      <c r="F7" s="743"/>
      <c r="G7" s="743"/>
      <c r="H7" s="743"/>
      <c r="I7" s="743"/>
      <c r="J7" s="744"/>
      <c r="K7" s="766"/>
      <c r="L7" s="767"/>
      <c r="M7" s="767"/>
      <c r="N7" s="767"/>
      <c r="O7" s="767"/>
      <c r="P7" s="767"/>
      <c r="Q7" s="767"/>
      <c r="R7" s="767"/>
      <c r="S7" s="767"/>
      <c r="T7" s="768"/>
    </row>
    <row r="8" spans="1:20" ht="33" customHeight="1">
      <c r="A8" s="712"/>
      <c r="B8" s="739"/>
      <c r="C8" s="734"/>
      <c r="D8" s="731" t="s">
        <v>166</v>
      </c>
      <c r="E8" s="769"/>
      <c r="F8" s="732" t="s">
        <v>167</v>
      </c>
      <c r="G8" s="769"/>
      <c r="H8" s="732" t="s">
        <v>168</v>
      </c>
      <c r="I8" s="769"/>
      <c r="J8" s="732" t="s">
        <v>169</v>
      </c>
      <c r="K8" s="759" t="s">
        <v>170</v>
      </c>
      <c r="L8" s="759"/>
      <c r="M8" s="759"/>
      <c r="N8" s="759" t="s">
        <v>171</v>
      </c>
      <c r="O8" s="759"/>
      <c r="P8" s="759"/>
      <c r="Q8" s="732" t="s">
        <v>172</v>
      </c>
      <c r="R8" s="761" t="s">
        <v>173</v>
      </c>
      <c r="S8" s="761" t="s">
        <v>174</v>
      </c>
      <c r="T8" s="732" t="s">
        <v>175</v>
      </c>
    </row>
    <row r="9" spans="1:20" ht="18.75" customHeight="1">
      <c r="A9" s="712"/>
      <c r="B9" s="739"/>
      <c r="C9" s="734"/>
      <c r="D9" s="731" t="s">
        <v>176</v>
      </c>
      <c r="E9" s="732" t="s">
        <v>177</v>
      </c>
      <c r="F9" s="732" t="s">
        <v>176</v>
      </c>
      <c r="G9" s="732" t="s">
        <v>177</v>
      </c>
      <c r="H9" s="732" t="s">
        <v>176</v>
      </c>
      <c r="I9" s="732" t="s">
        <v>178</v>
      </c>
      <c r="J9" s="732"/>
      <c r="K9" s="759"/>
      <c r="L9" s="759"/>
      <c r="M9" s="759"/>
      <c r="N9" s="759"/>
      <c r="O9" s="759"/>
      <c r="P9" s="759"/>
      <c r="Q9" s="732"/>
      <c r="R9" s="761"/>
      <c r="S9" s="761"/>
      <c r="T9" s="732"/>
    </row>
    <row r="10" spans="1:20" ht="23.25" customHeight="1">
      <c r="A10" s="714"/>
      <c r="B10" s="740"/>
      <c r="C10" s="735"/>
      <c r="D10" s="731"/>
      <c r="E10" s="732"/>
      <c r="F10" s="732"/>
      <c r="G10" s="732"/>
      <c r="H10" s="732"/>
      <c r="I10" s="732"/>
      <c r="J10" s="732"/>
      <c r="K10" s="244" t="s">
        <v>179</v>
      </c>
      <c r="L10" s="244" t="s">
        <v>154</v>
      </c>
      <c r="M10" s="244" t="s">
        <v>180</v>
      </c>
      <c r="N10" s="244" t="s">
        <v>179</v>
      </c>
      <c r="O10" s="244" t="s">
        <v>181</v>
      </c>
      <c r="P10" s="244" t="s">
        <v>182</v>
      </c>
      <c r="Q10" s="732"/>
      <c r="R10" s="761"/>
      <c r="S10" s="761"/>
      <c r="T10" s="732"/>
    </row>
    <row r="11" spans="1:32" s="201" customFormat="1" ht="17.25" customHeight="1">
      <c r="A11" s="736" t="s">
        <v>6</v>
      </c>
      <c r="B11" s="737"/>
      <c r="C11" s="245">
        <v>1</v>
      </c>
      <c r="D11" s="246">
        <v>2</v>
      </c>
      <c r="E11" s="246">
        <v>3</v>
      </c>
      <c r="F11" s="246">
        <v>4</v>
      </c>
      <c r="G11" s="246">
        <v>5</v>
      </c>
      <c r="H11" s="246">
        <v>6</v>
      </c>
      <c r="I11" s="246">
        <v>7</v>
      </c>
      <c r="J11" s="246">
        <v>8</v>
      </c>
      <c r="K11" s="246">
        <v>9</v>
      </c>
      <c r="L11" s="246">
        <v>10</v>
      </c>
      <c r="M11" s="246">
        <v>11</v>
      </c>
      <c r="N11" s="246">
        <v>12</v>
      </c>
      <c r="O11" s="246">
        <v>13</v>
      </c>
      <c r="P11" s="246">
        <v>14</v>
      </c>
      <c r="Q11" s="247">
        <v>15</v>
      </c>
      <c r="R11" s="247">
        <v>16</v>
      </c>
      <c r="S11" s="247">
        <v>17</v>
      </c>
      <c r="T11" s="247">
        <v>18</v>
      </c>
      <c r="AF11" s="201">
        <f>AC14-AC15</f>
        <v>0</v>
      </c>
    </row>
    <row r="12" spans="1:20" s="201" customFormat="1" ht="17.25" customHeight="1">
      <c r="A12" s="748" t="s">
        <v>323</v>
      </c>
      <c r="B12" s="749"/>
      <c r="C12" s="248">
        <f aca="true" t="shared" si="0" ref="C12:T12">C14-C13</f>
        <v>0</v>
      </c>
      <c r="D12" s="248">
        <f t="shared" si="0"/>
        <v>0</v>
      </c>
      <c r="E12" s="248">
        <f t="shared" si="0"/>
        <v>0</v>
      </c>
      <c r="F12" s="248">
        <f t="shared" si="0"/>
        <v>-2</v>
      </c>
      <c r="G12" s="248">
        <f t="shared" si="0"/>
        <v>-4</v>
      </c>
      <c r="H12" s="248">
        <f t="shared" si="0"/>
        <v>5</v>
      </c>
      <c r="I12" s="248">
        <f t="shared" si="0"/>
        <v>4</v>
      </c>
      <c r="J12" s="248">
        <f t="shared" si="0"/>
        <v>-3</v>
      </c>
      <c r="K12" s="248">
        <f t="shared" si="0"/>
        <v>0</v>
      </c>
      <c r="L12" s="248">
        <f t="shared" si="0"/>
        <v>7</v>
      </c>
      <c r="M12" s="248">
        <f t="shared" si="0"/>
        <v>11</v>
      </c>
      <c r="N12" s="248">
        <f t="shared" si="0"/>
        <v>2</v>
      </c>
      <c r="O12" s="248">
        <f t="shared" si="0"/>
        <v>5</v>
      </c>
      <c r="P12" s="248">
        <f t="shared" si="0"/>
        <v>-73</v>
      </c>
      <c r="Q12" s="248">
        <f t="shared" si="0"/>
        <v>4</v>
      </c>
      <c r="R12" s="248">
        <f t="shared" si="0"/>
        <v>0</v>
      </c>
      <c r="S12" s="248">
        <f t="shared" si="0"/>
        <v>-3</v>
      </c>
      <c r="T12" s="248">
        <f t="shared" si="0"/>
        <v>37</v>
      </c>
    </row>
    <row r="13" spans="1:20" s="201" customFormat="1" ht="17.25" customHeight="1">
      <c r="A13" s="727" t="s">
        <v>299</v>
      </c>
      <c r="B13" s="728"/>
      <c r="C13" s="249">
        <v>122</v>
      </c>
      <c r="D13" s="249">
        <v>0</v>
      </c>
      <c r="E13" s="249">
        <v>0</v>
      </c>
      <c r="F13" s="249">
        <v>90</v>
      </c>
      <c r="G13" s="249">
        <v>13</v>
      </c>
      <c r="H13" s="249">
        <v>3</v>
      </c>
      <c r="I13" s="249">
        <v>10</v>
      </c>
      <c r="J13" s="249">
        <v>6</v>
      </c>
      <c r="K13" s="249">
        <v>0</v>
      </c>
      <c r="L13" s="249">
        <v>5</v>
      </c>
      <c r="M13" s="249">
        <v>67</v>
      </c>
      <c r="N13" s="249">
        <v>7</v>
      </c>
      <c r="O13" s="249">
        <v>10</v>
      </c>
      <c r="P13" s="249">
        <v>89</v>
      </c>
      <c r="Q13" s="249">
        <v>46</v>
      </c>
      <c r="R13" s="249">
        <v>8</v>
      </c>
      <c r="S13" s="249">
        <v>14</v>
      </c>
      <c r="T13" s="249">
        <v>16</v>
      </c>
    </row>
    <row r="14" spans="1:37" s="201" customFormat="1" ht="19.5" customHeight="1">
      <c r="A14" s="730" t="s">
        <v>183</v>
      </c>
      <c r="B14" s="731"/>
      <c r="C14" s="250">
        <f>C15+C16</f>
        <v>122</v>
      </c>
      <c r="D14" s="250">
        <f>D15+D16</f>
        <v>0</v>
      </c>
      <c r="E14" s="250">
        <f>E20+E31+E35+E41+E52+E58+E61+E65+E69+E73+E81+E88</f>
        <v>0</v>
      </c>
      <c r="F14" s="250">
        <f aca="true" t="shared" si="1" ref="F14:T14">F15+F16</f>
        <v>88</v>
      </c>
      <c r="G14" s="250">
        <f t="shared" si="1"/>
        <v>9</v>
      </c>
      <c r="H14" s="250">
        <f t="shared" si="1"/>
        <v>8</v>
      </c>
      <c r="I14" s="250">
        <f t="shared" si="1"/>
        <v>14</v>
      </c>
      <c r="J14" s="250">
        <f t="shared" si="1"/>
        <v>3</v>
      </c>
      <c r="K14" s="250">
        <f t="shared" si="1"/>
        <v>0</v>
      </c>
      <c r="L14" s="250">
        <f t="shared" si="1"/>
        <v>12</v>
      </c>
      <c r="M14" s="250">
        <f t="shared" si="1"/>
        <v>78</v>
      </c>
      <c r="N14" s="250">
        <f t="shared" si="1"/>
        <v>9</v>
      </c>
      <c r="O14" s="250">
        <f t="shared" si="1"/>
        <v>15</v>
      </c>
      <c r="P14" s="250">
        <f t="shared" si="1"/>
        <v>16</v>
      </c>
      <c r="Q14" s="250">
        <f t="shared" si="1"/>
        <v>50</v>
      </c>
      <c r="R14" s="250">
        <f t="shared" si="1"/>
        <v>8</v>
      </c>
      <c r="S14" s="250">
        <f t="shared" si="1"/>
        <v>11</v>
      </c>
      <c r="T14" s="250">
        <f t="shared" si="1"/>
        <v>53</v>
      </c>
      <c r="AK14" s="199"/>
    </row>
    <row r="15" spans="1:20" s="201" customFormat="1" ht="17.25" customHeight="1">
      <c r="A15" s="197" t="s">
        <v>0</v>
      </c>
      <c r="B15" s="198" t="s">
        <v>80</v>
      </c>
      <c r="C15" s="251">
        <f>D15+E15+F15+G15+H15+I15+J15</f>
        <v>25</v>
      </c>
      <c r="D15" s="252"/>
      <c r="E15" s="252"/>
      <c r="F15" s="252">
        <v>19</v>
      </c>
      <c r="G15" s="253">
        <v>2</v>
      </c>
      <c r="H15" s="252"/>
      <c r="I15" s="253">
        <v>3</v>
      </c>
      <c r="J15" s="253">
        <v>1</v>
      </c>
      <c r="K15" s="253"/>
      <c r="L15" s="253">
        <v>5</v>
      </c>
      <c r="M15" s="252">
        <v>17</v>
      </c>
      <c r="N15" s="252">
        <v>6</v>
      </c>
      <c r="O15" s="252"/>
      <c r="P15" s="252"/>
      <c r="Q15" s="252">
        <v>9</v>
      </c>
      <c r="R15" s="252">
        <v>2</v>
      </c>
      <c r="S15" s="252">
        <v>3</v>
      </c>
      <c r="T15" s="252">
        <v>11</v>
      </c>
    </row>
    <row r="16" spans="1:38" s="201" customFormat="1" ht="17.25" customHeight="1">
      <c r="A16" s="254" t="s">
        <v>1</v>
      </c>
      <c r="B16" s="198" t="s">
        <v>17</v>
      </c>
      <c r="C16" s="255">
        <f aca="true" t="shared" si="2" ref="C16:T16">C17+C18+C19+C20+C21+C22+C23+C24+C25+C26+C27</f>
        <v>97</v>
      </c>
      <c r="D16" s="255">
        <f t="shared" si="2"/>
        <v>0</v>
      </c>
      <c r="E16" s="255">
        <f t="shared" si="2"/>
        <v>0</v>
      </c>
      <c r="F16" s="255">
        <f t="shared" si="2"/>
        <v>69</v>
      </c>
      <c r="G16" s="255">
        <f t="shared" si="2"/>
        <v>7</v>
      </c>
      <c r="H16" s="255">
        <f t="shared" si="2"/>
        <v>8</v>
      </c>
      <c r="I16" s="255">
        <f t="shared" si="2"/>
        <v>11</v>
      </c>
      <c r="J16" s="255">
        <f t="shared" si="2"/>
        <v>2</v>
      </c>
      <c r="K16" s="255">
        <f t="shared" si="2"/>
        <v>0</v>
      </c>
      <c r="L16" s="255">
        <f t="shared" si="2"/>
        <v>7</v>
      </c>
      <c r="M16" s="255">
        <f t="shared" si="2"/>
        <v>61</v>
      </c>
      <c r="N16" s="255">
        <f t="shared" si="2"/>
        <v>3</v>
      </c>
      <c r="O16" s="255">
        <f t="shared" si="2"/>
        <v>15</v>
      </c>
      <c r="P16" s="255">
        <f t="shared" si="2"/>
        <v>16</v>
      </c>
      <c r="Q16" s="255">
        <f t="shared" si="2"/>
        <v>41</v>
      </c>
      <c r="R16" s="255">
        <f t="shared" si="2"/>
        <v>6</v>
      </c>
      <c r="S16" s="255">
        <f t="shared" si="2"/>
        <v>8</v>
      </c>
      <c r="T16" s="255">
        <f t="shared" si="2"/>
        <v>42</v>
      </c>
      <c r="AL16" s="199"/>
    </row>
    <row r="17" spans="1:32" s="201" customFormat="1" ht="17.25" customHeight="1">
      <c r="A17" s="200">
        <v>1</v>
      </c>
      <c r="B17" s="68" t="s">
        <v>268</v>
      </c>
      <c r="C17" s="251">
        <f aca="true" t="shared" si="3" ref="C17:C27">D17+E17+F17+G17+H17+I17+J17</f>
        <v>8</v>
      </c>
      <c r="D17" s="252"/>
      <c r="E17" s="252"/>
      <c r="F17" s="256">
        <v>6</v>
      </c>
      <c r="G17" s="256">
        <v>1</v>
      </c>
      <c r="H17" s="256"/>
      <c r="I17" s="257"/>
      <c r="J17" s="257">
        <v>1</v>
      </c>
      <c r="K17" s="257"/>
      <c r="L17" s="257"/>
      <c r="M17" s="256">
        <v>4</v>
      </c>
      <c r="N17" s="256">
        <v>1</v>
      </c>
      <c r="O17" s="256"/>
      <c r="P17" s="256"/>
      <c r="Q17" s="256">
        <v>5</v>
      </c>
      <c r="R17" s="256"/>
      <c r="S17" s="256"/>
      <c r="T17" s="256">
        <v>3</v>
      </c>
      <c r="AF17" s="199" t="e">
        <f>(R17-D17)/D17</f>
        <v>#DIV/0!</v>
      </c>
    </row>
    <row r="18" spans="1:20" s="201" customFormat="1" ht="17.25" customHeight="1">
      <c r="A18" s="200">
        <v>2</v>
      </c>
      <c r="B18" s="68" t="s">
        <v>300</v>
      </c>
      <c r="C18" s="251">
        <f t="shared" si="3"/>
        <v>7</v>
      </c>
      <c r="D18" s="252"/>
      <c r="E18" s="252"/>
      <c r="F18" s="256">
        <v>6</v>
      </c>
      <c r="G18" s="256"/>
      <c r="H18" s="256"/>
      <c r="I18" s="257">
        <v>1</v>
      </c>
      <c r="J18" s="257"/>
      <c r="K18" s="257"/>
      <c r="L18" s="257"/>
      <c r="M18" s="256">
        <v>6</v>
      </c>
      <c r="N18" s="256"/>
      <c r="O18" s="256">
        <v>3</v>
      </c>
      <c r="P18" s="256"/>
      <c r="Q18" s="256">
        <v>3</v>
      </c>
      <c r="R18" s="256">
        <v>1</v>
      </c>
      <c r="S18" s="256"/>
      <c r="T18" s="256">
        <v>3</v>
      </c>
    </row>
    <row r="19" spans="1:20" s="201" customFormat="1" ht="17.25" customHeight="1">
      <c r="A19" s="200">
        <v>3</v>
      </c>
      <c r="B19" s="68" t="s">
        <v>271</v>
      </c>
      <c r="C19" s="251">
        <f t="shared" si="3"/>
        <v>14</v>
      </c>
      <c r="D19" s="252"/>
      <c r="E19" s="252"/>
      <c r="F19" s="256">
        <v>12</v>
      </c>
      <c r="G19" s="256">
        <v>1</v>
      </c>
      <c r="H19" s="256"/>
      <c r="I19" s="257">
        <v>1</v>
      </c>
      <c r="J19" s="257"/>
      <c r="K19" s="257"/>
      <c r="L19" s="257"/>
      <c r="M19" s="256">
        <v>9</v>
      </c>
      <c r="N19" s="256">
        <v>1</v>
      </c>
      <c r="O19" s="256"/>
      <c r="P19" s="256">
        <v>13</v>
      </c>
      <c r="Q19" s="256">
        <v>8</v>
      </c>
      <c r="R19" s="256">
        <v>1</v>
      </c>
      <c r="S19" s="256">
        <v>1</v>
      </c>
      <c r="T19" s="256">
        <v>4</v>
      </c>
    </row>
    <row r="20" spans="1:20" s="201" customFormat="1" ht="17.25" customHeight="1">
      <c r="A20" s="200">
        <v>4</v>
      </c>
      <c r="B20" s="68" t="s">
        <v>272</v>
      </c>
      <c r="C20" s="251">
        <f t="shared" si="3"/>
        <v>7</v>
      </c>
      <c r="D20" s="252"/>
      <c r="E20" s="252"/>
      <c r="F20" s="256">
        <v>3</v>
      </c>
      <c r="G20" s="256"/>
      <c r="H20" s="256">
        <v>1</v>
      </c>
      <c r="I20" s="257">
        <v>2</v>
      </c>
      <c r="J20" s="257">
        <v>1</v>
      </c>
      <c r="K20" s="257"/>
      <c r="L20" s="257"/>
      <c r="M20" s="256">
        <v>3</v>
      </c>
      <c r="N20" s="256"/>
      <c r="O20" s="256">
        <v>1</v>
      </c>
      <c r="P20" s="256"/>
      <c r="Q20" s="256">
        <v>2</v>
      </c>
      <c r="R20" s="256"/>
      <c r="S20" s="256">
        <v>1</v>
      </c>
      <c r="T20" s="256">
        <v>4</v>
      </c>
    </row>
    <row r="21" spans="1:39" s="201" customFormat="1" ht="17.25" customHeight="1">
      <c r="A21" s="200">
        <v>5</v>
      </c>
      <c r="B21" s="68" t="s">
        <v>273</v>
      </c>
      <c r="C21" s="251">
        <f t="shared" si="3"/>
        <v>8</v>
      </c>
      <c r="D21" s="252"/>
      <c r="E21" s="252"/>
      <c r="F21" s="256">
        <v>5</v>
      </c>
      <c r="G21" s="256">
        <v>1</v>
      </c>
      <c r="H21" s="256">
        <v>2</v>
      </c>
      <c r="I21" s="257"/>
      <c r="J21" s="257"/>
      <c r="K21" s="257"/>
      <c r="L21" s="257">
        <v>1</v>
      </c>
      <c r="M21" s="256">
        <v>6</v>
      </c>
      <c r="N21" s="256"/>
      <c r="O21" s="256"/>
      <c r="P21" s="256"/>
      <c r="Q21" s="256">
        <v>3</v>
      </c>
      <c r="R21" s="256"/>
      <c r="S21" s="256">
        <v>2</v>
      </c>
      <c r="T21" s="256">
        <v>3</v>
      </c>
      <c r="AJ21" s="201">
        <f>AI20-AI21</f>
        <v>0</v>
      </c>
      <c r="AK21" s="201">
        <v>1653</v>
      </c>
      <c r="AL21" s="201">
        <f>AI20-AK21</f>
        <v>-1653</v>
      </c>
      <c r="AM21" s="199" t="e">
        <f>AL21/AI20</f>
        <v>#DIV/0!</v>
      </c>
    </row>
    <row r="22" spans="1:39" s="201" customFormat="1" ht="17.25" customHeight="1">
      <c r="A22" s="200">
        <v>6</v>
      </c>
      <c r="B22" s="68" t="s">
        <v>274</v>
      </c>
      <c r="C22" s="251">
        <f t="shared" si="3"/>
        <v>10</v>
      </c>
      <c r="D22" s="252"/>
      <c r="E22" s="252"/>
      <c r="F22" s="256">
        <v>7</v>
      </c>
      <c r="G22" s="256"/>
      <c r="H22" s="256">
        <v>1</v>
      </c>
      <c r="I22" s="257">
        <v>2</v>
      </c>
      <c r="J22" s="257"/>
      <c r="K22" s="257"/>
      <c r="L22" s="257">
        <v>1</v>
      </c>
      <c r="M22" s="256">
        <v>8</v>
      </c>
      <c r="N22" s="256"/>
      <c r="O22" s="256">
        <v>2</v>
      </c>
      <c r="P22" s="256"/>
      <c r="Q22" s="256">
        <v>3</v>
      </c>
      <c r="R22" s="256"/>
      <c r="S22" s="256">
        <v>1</v>
      </c>
      <c r="T22" s="256">
        <v>6</v>
      </c>
      <c r="AM22" s="199" t="e">
        <f>AN20-AM21</f>
        <v>#DIV/0!</v>
      </c>
    </row>
    <row r="23" spans="1:20" s="201" customFormat="1" ht="17.25" customHeight="1">
      <c r="A23" s="200">
        <v>7</v>
      </c>
      <c r="B23" s="68" t="s">
        <v>279</v>
      </c>
      <c r="C23" s="251">
        <f t="shared" si="3"/>
        <v>7</v>
      </c>
      <c r="D23" s="252"/>
      <c r="E23" s="252"/>
      <c r="F23" s="256">
        <v>4</v>
      </c>
      <c r="G23" s="256">
        <v>1</v>
      </c>
      <c r="H23" s="256">
        <v>1</v>
      </c>
      <c r="I23" s="257">
        <v>1</v>
      </c>
      <c r="J23" s="257"/>
      <c r="K23" s="257"/>
      <c r="L23" s="257">
        <v>1</v>
      </c>
      <c r="M23" s="256">
        <v>3</v>
      </c>
      <c r="N23" s="256"/>
      <c r="O23" s="256">
        <v>1</v>
      </c>
      <c r="P23" s="256"/>
      <c r="Q23" s="256">
        <v>2</v>
      </c>
      <c r="R23" s="256"/>
      <c r="S23" s="256"/>
      <c r="T23" s="256">
        <v>5</v>
      </c>
    </row>
    <row r="24" spans="1:36" s="201" customFormat="1" ht="17.25" customHeight="1">
      <c r="A24" s="200">
        <v>8</v>
      </c>
      <c r="B24" s="68" t="s">
        <v>281</v>
      </c>
      <c r="C24" s="251">
        <f t="shared" si="3"/>
        <v>9</v>
      </c>
      <c r="D24" s="252"/>
      <c r="E24" s="252"/>
      <c r="F24" s="256">
        <v>6</v>
      </c>
      <c r="G24" s="256">
        <v>1</v>
      </c>
      <c r="H24" s="256">
        <v>1</v>
      </c>
      <c r="I24" s="257">
        <v>1</v>
      </c>
      <c r="J24" s="257"/>
      <c r="K24" s="257"/>
      <c r="L24" s="257">
        <v>1</v>
      </c>
      <c r="M24" s="256">
        <v>4</v>
      </c>
      <c r="N24" s="256"/>
      <c r="O24" s="256">
        <v>1</v>
      </c>
      <c r="P24" s="256"/>
      <c r="Q24" s="256">
        <v>2</v>
      </c>
      <c r="R24" s="256">
        <v>1</v>
      </c>
      <c r="S24" s="256">
        <v>2</v>
      </c>
      <c r="T24" s="256">
        <v>4</v>
      </c>
      <c r="AJ24" s="201">
        <f>AI23-AI24</f>
        <v>0</v>
      </c>
    </row>
    <row r="25" spans="1:36" s="201" customFormat="1" ht="17.25" customHeight="1">
      <c r="A25" s="200">
        <v>9</v>
      </c>
      <c r="B25" s="68" t="s">
        <v>282</v>
      </c>
      <c r="C25" s="251">
        <f t="shared" si="3"/>
        <v>11</v>
      </c>
      <c r="D25" s="252"/>
      <c r="E25" s="252"/>
      <c r="F25" s="256">
        <v>8</v>
      </c>
      <c r="G25" s="256"/>
      <c r="H25" s="256">
        <v>1</v>
      </c>
      <c r="I25" s="257">
        <v>2</v>
      </c>
      <c r="J25" s="257"/>
      <c r="K25" s="257"/>
      <c r="L25" s="257">
        <v>1</v>
      </c>
      <c r="M25" s="256">
        <v>8</v>
      </c>
      <c r="N25" s="256">
        <v>1</v>
      </c>
      <c r="O25" s="256">
        <v>1</v>
      </c>
      <c r="P25" s="256">
        <v>3</v>
      </c>
      <c r="Q25" s="256">
        <v>4</v>
      </c>
      <c r="R25" s="256">
        <v>1</v>
      </c>
      <c r="S25" s="256">
        <v>1</v>
      </c>
      <c r="T25" s="256">
        <v>5</v>
      </c>
      <c r="AJ25" s="199" t="e">
        <f>AI24/AI25</f>
        <v>#DIV/0!</v>
      </c>
    </row>
    <row r="26" spans="1:44" s="201" customFormat="1" ht="17.25" customHeight="1">
      <c r="A26" s="200">
        <v>10</v>
      </c>
      <c r="B26" s="68" t="s">
        <v>283</v>
      </c>
      <c r="C26" s="251">
        <f t="shared" si="3"/>
        <v>8</v>
      </c>
      <c r="D26" s="252"/>
      <c r="E26" s="252"/>
      <c r="F26" s="256">
        <v>6</v>
      </c>
      <c r="G26" s="256">
        <v>1</v>
      </c>
      <c r="H26" s="256"/>
      <c r="I26" s="257">
        <v>1</v>
      </c>
      <c r="J26" s="257"/>
      <c r="K26" s="257"/>
      <c r="L26" s="257">
        <v>1</v>
      </c>
      <c r="M26" s="256">
        <v>3</v>
      </c>
      <c r="N26" s="256"/>
      <c r="O26" s="256">
        <v>3</v>
      </c>
      <c r="P26" s="256"/>
      <c r="Q26" s="256">
        <v>4</v>
      </c>
      <c r="R26" s="256">
        <v>1</v>
      </c>
      <c r="S26" s="256"/>
      <c r="T26" s="256">
        <v>3</v>
      </c>
      <c r="AR26" s="199"/>
    </row>
    <row r="27" spans="1:20" s="201" customFormat="1" ht="17.25" customHeight="1">
      <c r="A27" s="200">
        <v>11</v>
      </c>
      <c r="B27" s="68" t="s">
        <v>285</v>
      </c>
      <c r="C27" s="251">
        <f t="shared" si="3"/>
        <v>8</v>
      </c>
      <c r="D27" s="252"/>
      <c r="E27" s="252"/>
      <c r="F27" s="256">
        <v>6</v>
      </c>
      <c r="G27" s="256">
        <v>1</v>
      </c>
      <c r="H27" s="256">
        <v>1</v>
      </c>
      <c r="I27" s="257"/>
      <c r="J27" s="257"/>
      <c r="K27" s="257"/>
      <c r="L27" s="257">
        <v>1</v>
      </c>
      <c r="M27" s="256">
        <v>7</v>
      </c>
      <c r="N27" s="256"/>
      <c r="O27" s="256">
        <v>3</v>
      </c>
      <c r="P27" s="256"/>
      <c r="Q27" s="256">
        <v>5</v>
      </c>
      <c r="R27" s="256">
        <v>1</v>
      </c>
      <c r="S27" s="256"/>
      <c r="T27" s="256">
        <v>2</v>
      </c>
    </row>
    <row r="28" spans="1:35" ht="6.75" customHeight="1">
      <c r="A28" s="208"/>
      <c r="B28" s="208"/>
      <c r="C28" s="208"/>
      <c r="D28" s="208"/>
      <c r="E28" s="208"/>
      <c r="F28" s="208"/>
      <c r="G28" s="208"/>
      <c r="H28" s="208"/>
      <c r="I28" s="208"/>
      <c r="J28" s="208"/>
      <c r="K28" s="208"/>
      <c r="L28" s="208"/>
      <c r="M28" s="208"/>
      <c r="N28" s="208"/>
      <c r="O28" s="208"/>
      <c r="P28" s="208"/>
      <c r="Q28" s="208"/>
      <c r="AG28" s="196" t="s">
        <v>287</v>
      </c>
      <c r="AI28" s="190">
        <f>82/88</f>
        <v>0.9318181818181818</v>
      </c>
    </row>
    <row r="29" spans="1:20" ht="15.75" customHeight="1">
      <c r="A29" s="202"/>
      <c r="B29" s="746" t="s">
        <v>311</v>
      </c>
      <c r="C29" s="746"/>
      <c r="D29" s="746"/>
      <c r="E29" s="746"/>
      <c r="F29" s="258"/>
      <c r="G29" s="258"/>
      <c r="H29" s="258"/>
      <c r="I29" s="258"/>
      <c r="J29" s="258"/>
      <c r="K29" s="258"/>
      <c r="L29" s="206"/>
      <c r="M29" s="745" t="s">
        <v>324</v>
      </c>
      <c r="N29" s="745"/>
      <c r="O29" s="745"/>
      <c r="P29" s="745"/>
      <c r="Q29" s="745"/>
      <c r="R29" s="745"/>
      <c r="S29" s="745"/>
      <c r="T29" s="745"/>
    </row>
    <row r="30" spans="1:20" ht="18.75" customHeight="1">
      <c r="A30" s="202"/>
      <c r="B30" s="747" t="s">
        <v>156</v>
      </c>
      <c r="C30" s="747"/>
      <c r="D30" s="747"/>
      <c r="E30" s="747"/>
      <c r="F30" s="205"/>
      <c r="G30" s="205"/>
      <c r="H30" s="205"/>
      <c r="I30" s="205"/>
      <c r="J30" s="205"/>
      <c r="K30" s="205"/>
      <c r="L30" s="206"/>
      <c r="M30" s="750" t="s">
        <v>157</v>
      </c>
      <c r="N30" s="750"/>
      <c r="O30" s="750"/>
      <c r="P30" s="750"/>
      <c r="Q30" s="750"/>
      <c r="R30" s="750"/>
      <c r="S30" s="750"/>
      <c r="T30" s="750"/>
    </row>
    <row r="31" spans="1:20" ht="18.75">
      <c r="A31" s="208"/>
      <c r="B31" s="702"/>
      <c r="C31" s="702"/>
      <c r="D31" s="702"/>
      <c r="E31" s="702"/>
      <c r="F31" s="209"/>
      <c r="G31" s="209"/>
      <c r="H31" s="209"/>
      <c r="I31" s="209"/>
      <c r="J31" s="209"/>
      <c r="K31" s="209"/>
      <c r="L31" s="209"/>
      <c r="M31" s="703"/>
      <c r="N31" s="703"/>
      <c r="O31" s="703"/>
      <c r="P31" s="703"/>
      <c r="Q31" s="703"/>
      <c r="R31" s="703"/>
      <c r="S31" s="703"/>
      <c r="T31" s="703"/>
    </row>
    <row r="32" spans="1:20" ht="18.75">
      <c r="A32" s="208"/>
      <c r="B32" s="209"/>
      <c r="C32" s="209"/>
      <c r="D32" s="209"/>
      <c r="E32" s="209"/>
      <c r="F32" s="209"/>
      <c r="G32" s="209"/>
      <c r="H32" s="209"/>
      <c r="I32" s="209"/>
      <c r="J32" s="209"/>
      <c r="K32" s="209"/>
      <c r="L32" s="209"/>
      <c r="M32" s="209"/>
      <c r="N32" s="209"/>
      <c r="O32" s="209"/>
      <c r="P32" s="209"/>
      <c r="Q32" s="209"/>
      <c r="R32" s="206"/>
      <c r="S32" s="206"/>
      <c r="T32" s="206"/>
    </row>
    <row r="33" spans="2:20" ht="18">
      <c r="B33" s="729" t="s">
        <v>290</v>
      </c>
      <c r="C33" s="729"/>
      <c r="D33" s="729"/>
      <c r="E33" s="729"/>
      <c r="F33" s="729"/>
      <c r="G33" s="259"/>
      <c r="H33" s="259"/>
      <c r="I33" s="259"/>
      <c r="J33" s="259"/>
      <c r="K33" s="259"/>
      <c r="L33" s="259"/>
      <c r="M33" s="259"/>
      <c r="N33" s="729" t="s">
        <v>290</v>
      </c>
      <c r="O33" s="729"/>
      <c r="P33" s="729"/>
      <c r="Q33" s="729"/>
      <c r="R33" s="729"/>
      <c r="S33" s="729"/>
      <c r="T33" s="206"/>
    </row>
    <row r="34" spans="2:20" ht="18">
      <c r="B34" s="206"/>
      <c r="C34" s="206"/>
      <c r="D34" s="206"/>
      <c r="E34" s="206"/>
      <c r="F34" s="206"/>
      <c r="G34" s="206"/>
      <c r="H34" s="206"/>
      <c r="I34" s="206"/>
      <c r="J34" s="206"/>
      <c r="K34" s="206"/>
      <c r="L34" s="206"/>
      <c r="M34" s="206"/>
      <c r="N34" s="206"/>
      <c r="O34" s="206"/>
      <c r="P34" s="206"/>
      <c r="Q34" s="206"/>
      <c r="R34" s="206"/>
      <c r="S34" s="206"/>
      <c r="T34" s="206"/>
    </row>
    <row r="35" spans="2:20" ht="18.75">
      <c r="B35" s="575" t="s">
        <v>246</v>
      </c>
      <c r="C35" s="575"/>
      <c r="D35" s="575"/>
      <c r="E35" s="575"/>
      <c r="F35" s="210"/>
      <c r="G35" s="210"/>
      <c r="H35" s="210"/>
      <c r="I35" s="182"/>
      <c r="J35" s="182"/>
      <c r="K35" s="182"/>
      <c r="L35" s="182"/>
      <c r="M35" s="576" t="s">
        <v>247</v>
      </c>
      <c r="N35" s="576"/>
      <c r="O35" s="576"/>
      <c r="P35" s="576"/>
      <c r="Q35" s="576"/>
      <c r="R35" s="576"/>
      <c r="S35" s="576"/>
      <c r="T35" s="576"/>
    </row>
    <row r="36" spans="2:20" ht="18.75">
      <c r="B36" s="92"/>
      <c r="C36" s="92"/>
      <c r="D36" s="92"/>
      <c r="E36" s="92"/>
      <c r="F36" s="210"/>
      <c r="G36" s="210"/>
      <c r="H36" s="210"/>
      <c r="I36" s="182"/>
      <c r="J36" s="182"/>
      <c r="K36" s="182"/>
      <c r="L36" s="182"/>
      <c r="M36" s="93"/>
      <c r="N36" s="93"/>
      <c r="O36" s="93"/>
      <c r="P36" s="93"/>
      <c r="Q36" s="93"/>
      <c r="R36" s="93"/>
      <c r="S36" s="93"/>
      <c r="T36" s="93"/>
    </row>
    <row r="37" spans="2:20" ht="18.75">
      <c r="B37" s="92"/>
      <c r="C37" s="92"/>
      <c r="D37" s="92"/>
      <c r="E37" s="92"/>
      <c r="F37" s="210"/>
      <c r="G37" s="210"/>
      <c r="H37" s="210"/>
      <c r="I37" s="182"/>
      <c r="J37" s="182"/>
      <c r="K37" s="182"/>
      <c r="L37" s="182"/>
      <c r="M37" s="93"/>
      <c r="N37" s="93"/>
      <c r="O37" s="93"/>
      <c r="P37" s="93"/>
      <c r="Q37" s="93"/>
      <c r="R37" s="93"/>
      <c r="S37" s="93"/>
      <c r="T37" s="93"/>
    </row>
    <row r="38" s="261" customFormat="1" ht="15" hidden="1">
      <c r="A38" s="260" t="s">
        <v>132</v>
      </c>
    </row>
    <row r="39" spans="2:8" s="262" customFormat="1" ht="15" hidden="1">
      <c r="B39" s="263" t="s">
        <v>184</v>
      </c>
      <c r="C39" s="263"/>
      <c r="D39" s="263"/>
      <c r="E39" s="263"/>
      <c r="F39" s="263"/>
      <c r="G39" s="263"/>
      <c r="H39" s="263"/>
    </row>
    <row r="40" spans="2:8" s="264" customFormat="1" ht="15" hidden="1">
      <c r="B40" s="263" t="s">
        <v>185</v>
      </c>
      <c r="C40" s="189"/>
      <c r="D40" s="189"/>
      <c r="E40" s="189"/>
      <c r="F40" s="189"/>
      <c r="G40" s="189"/>
      <c r="H40" s="189"/>
    </row>
    <row r="41" ht="12.75" hidden="1"/>
    <row r="42" ht="12.75" hidden="1"/>
    <row r="43" ht="12.75" hidden="1"/>
    <row r="44" ht="12.75" hidden="1"/>
    <row r="45" ht="12.75" hidden="1"/>
  </sheetData>
  <sheetProtection/>
  <mergeCells count="48">
    <mergeCell ref="H8:I8"/>
    <mergeCell ref="I9:I10"/>
    <mergeCell ref="T8:T10"/>
    <mergeCell ref="S8:S10"/>
    <mergeCell ref="F8:G8"/>
    <mergeCell ref="K8:M9"/>
    <mergeCell ref="J8:J10"/>
    <mergeCell ref="H9:H10"/>
    <mergeCell ref="P4:T4"/>
    <mergeCell ref="N8:P9"/>
    <mergeCell ref="E1:N1"/>
    <mergeCell ref="Q8:Q10"/>
    <mergeCell ref="R8:R10"/>
    <mergeCell ref="E3:N3"/>
    <mergeCell ref="K6:T7"/>
    <mergeCell ref="D8:E8"/>
    <mergeCell ref="D9:D10"/>
    <mergeCell ref="D7:J7"/>
    <mergeCell ref="M31:T31"/>
    <mergeCell ref="A1:C1"/>
    <mergeCell ref="A3:C3"/>
    <mergeCell ref="A4:C4"/>
    <mergeCell ref="E2:N2"/>
    <mergeCell ref="A2:D2"/>
    <mergeCell ref="D4:N4"/>
    <mergeCell ref="P1:T1"/>
    <mergeCell ref="P2:T2"/>
    <mergeCell ref="P3:T3"/>
    <mergeCell ref="P5:T5"/>
    <mergeCell ref="D6:J6"/>
    <mergeCell ref="M35:T35"/>
    <mergeCell ref="M29:T29"/>
    <mergeCell ref="B35:E35"/>
    <mergeCell ref="B29:E29"/>
    <mergeCell ref="B30:E30"/>
    <mergeCell ref="B31:E31"/>
    <mergeCell ref="A12:B12"/>
    <mergeCell ref="M30:T30"/>
    <mergeCell ref="A13:B13"/>
    <mergeCell ref="B33:F33"/>
    <mergeCell ref="N33:S33"/>
    <mergeCell ref="A14:B14"/>
    <mergeCell ref="G9:G10"/>
    <mergeCell ref="C6:C10"/>
    <mergeCell ref="E9:E10"/>
    <mergeCell ref="A11:B11"/>
    <mergeCell ref="F9:F10"/>
    <mergeCell ref="A6:B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77" customWidth="1"/>
    <col min="2" max="2" width="26.875" style="277" customWidth="1"/>
    <col min="3" max="3" width="11.625" style="233" customWidth="1"/>
    <col min="4" max="7" width="9.00390625" style="233" customWidth="1"/>
    <col min="8" max="9" width="10.125" style="233" customWidth="1"/>
    <col min="10" max="12" width="9.00390625" style="233" customWidth="1"/>
    <col min="13"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36" customHeight="1">
      <c r="A1" s="773" t="s">
        <v>186</v>
      </c>
      <c r="B1" s="773"/>
      <c r="C1" s="773"/>
      <c r="D1" s="776" t="s">
        <v>363</v>
      </c>
      <c r="E1" s="776"/>
      <c r="F1" s="776"/>
      <c r="G1" s="776"/>
      <c r="H1" s="776"/>
      <c r="I1" s="776"/>
      <c r="J1" s="777" t="s">
        <v>364</v>
      </c>
      <c r="K1" s="778"/>
      <c r="L1" s="778"/>
    </row>
    <row r="2" spans="1:12" ht="34.5" customHeight="1">
      <c r="A2" s="779" t="s">
        <v>325</v>
      </c>
      <c r="B2" s="779"/>
      <c r="C2" s="779"/>
      <c r="D2" s="776"/>
      <c r="E2" s="776"/>
      <c r="F2" s="776"/>
      <c r="G2" s="776"/>
      <c r="H2" s="776"/>
      <c r="I2" s="776"/>
      <c r="J2" s="780" t="s">
        <v>365</v>
      </c>
      <c r="K2" s="781"/>
      <c r="L2" s="781"/>
    </row>
    <row r="3" spans="1:12" ht="15" customHeight="1">
      <c r="A3" s="265" t="s">
        <v>255</v>
      </c>
      <c r="B3" s="174"/>
      <c r="C3" s="782"/>
      <c r="D3" s="782"/>
      <c r="E3" s="782"/>
      <c r="F3" s="782"/>
      <c r="G3" s="782"/>
      <c r="H3" s="782"/>
      <c r="I3" s="782"/>
      <c r="J3" s="774"/>
      <c r="K3" s="775"/>
      <c r="L3" s="775"/>
    </row>
    <row r="4" spans="1:12" ht="15.75" customHeight="1">
      <c r="A4" s="266"/>
      <c r="B4" s="266"/>
      <c r="C4" s="267"/>
      <c r="D4" s="267"/>
      <c r="E4" s="170"/>
      <c r="F4" s="170"/>
      <c r="G4" s="170"/>
      <c r="H4" s="268"/>
      <c r="I4" s="268"/>
      <c r="J4" s="770" t="s">
        <v>187</v>
      </c>
      <c r="K4" s="770"/>
      <c r="L4" s="770"/>
    </row>
    <row r="5" spans="1:12" s="269" customFormat="1" ht="28.5" customHeight="1">
      <c r="A5" s="784" t="s">
        <v>57</v>
      </c>
      <c r="B5" s="784"/>
      <c r="C5" s="694" t="s">
        <v>31</v>
      </c>
      <c r="D5" s="694" t="s">
        <v>188</v>
      </c>
      <c r="E5" s="694"/>
      <c r="F5" s="694"/>
      <c r="G5" s="694"/>
      <c r="H5" s="694" t="s">
        <v>189</v>
      </c>
      <c r="I5" s="694"/>
      <c r="J5" s="694" t="s">
        <v>190</v>
      </c>
      <c r="K5" s="694"/>
      <c r="L5" s="694"/>
    </row>
    <row r="6" spans="1:13" s="269" customFormat="1" ht="80.25" customHeight="1">
      <c r="A6" s="784"/>
      <c r="B6" s="784"/>
      <c r="C6" s="694"/>
      <c r="D6" s="215" t="s">
        <v>191</v>
      </c>
      <c r="E6" s="215" t="s">
        <v>192</v>
      </c>
      <c r="F6" s="215" t="s">
        <v>326</v>
      </c>
      <c r="G6" s="215" t="s">
        <v>193</v>
      </c>
      <c r="H6" s="215" t="s">
        <v>194</v>
      </c>
      <c r="I6" s="215" t="s">
        <v>195</v>
      </c>
      <c r="J6" s="215" t="s">
        <v>196</v>
      </c>
      <c r="K6" s="215" t="s">
        <v>197</v>
      </c>
      <c r="L6" s="215" t="s">
        <v>198</v>
      </c>
      <c r="M6" s="270"/>
    </row>
    <row r="7" spans="1:12" s="271" customFormat="1" ht="16.5" customHeight="1">
      <c r="A7" s="771" t="s">
        <v>6</v>
      </c>
      <c r="B7" s="771"/>
      <c r="C7" s="221">
        <v>1</v>
      </c>
      <c r="D7" s="221">
        <v>2</v>
      </c>
      <c r="E7" s="221">
        <v>3</v>
      </c>
      <c r="F7" s="221">
        <v>4</v>
      </c>
      <c r="G7" s="221">
        <v>5</v>
      </c>
      <c r="H7" s="221">
        <v>6</v>
      </c>
      <c r="I7" s="221">
        <v>7</v>
      </c>
      <c r="J7" s="221">
        <v>8</v>
      </c>
      <c r="K7" s="221">
        <v>9</v>
      </c>
      <c r="L7" s="221">
        <v>10</v>
      </c>
    </row>
    <row r="8" spans="1:12" s="271" customFormat="1" ht="16.5" customHeight="1">
      <c r="A8" s="787" t="s">
        <v>323</v>
      </c>
      <c r="B8" s="788"/>
      <c r="C8" s="223">
        <f aca="true" t="shared" si="0" ref="C8:L8">C10-C9</f>
        <v>-3</v>
      </c>
      <c r="D8" s="223">
        <f t="shared" si="0"/>
        <v>-1</v>
      </c>
      <c r="E8" s="223">
        <f t="shared" si="0"/>
        <v>0</v>
      </c>
      <c r="F8" s="223">
        <f t="shared" si="0"/>
        <v>0</v>
      </c>
      <c r="G8" s="223">
        <f t="shared" si="0"/>
        <v>-2</v>
      </c>
      <c r="H8" s="223">
        <f t="shared" si="0"/>
        <v>-2</v>
      </c>
      <c r="I8" s="223">
        <f t="shared" si="0"/>
        <v>0</v>
      </c>
      <c r="J8" s="223">
        <f t="shared" si="0"/>
        <v>-2</v>
      </c>
      <c r="K8" s="223">
        <f t="shared" si="0"/>
        <v>-1</v>
      </c>
      <c r="L8" s="223">
        <f t="shared" si="0"/>
        <v>0</v>
      </c>
    </row>
    <row r="9" spans="1:12" s="271" customFormat="1" ht="16.5" customHeight="1">
      <c r="A9" s="785" t="s">
        <v>299</v>
      </c>
      <c r="B9" s="786"/>
      <c r="C9" s="224">
        <v>9</v>
      </c>
      <c r="D9" s="224">
        <v>2</v>
      </c>
      <c r="E9" s="224">
        <v>2</v>
      </c>
      <c r="F9" s="224">
        <v>0</v>
      </c>
      <c r="G9" s="224">
        <v>5</v>
      </c>
      <c r="H9" s="224">
        <v>8</v>
      </c>
      <c r="I9" s="224">
        <v>0</v>
      </c>
      <c r="J9" s="224">
        <v>8</v>
      </c>
      <c r="K9" s="224">
        <v>1</v>
      </c>
      <c r="L9" s="224">
        <v>0</v>
      </c>
    </row>
    <row r="10" spans="1:12" s="271" customFormat="1" ht="16.5" customHeight="1">
      <c r="A10" s="772" t="s">
        <v>183</v>
      </c>
      <c r="B10" s="772"/>
      <c r="C10" s="226">
        <f aca="true" t="shared" si="1" ref="C10:L10">C11+C12</f>
        <v>6</v>
      </c>
      <c r="D10" s="226">
        <f t="shared" si="1"/>
        <v>1</v>
      </c>
      <c r="E10" s="226">
        <f t="shared" si="1"/>
        <v>2</v>
      </c>
      <c r="F10" s="226">
        <f t="shared" si="1"/>
        <v>0</v>
      </c>
      <c r="G10" s="226">
        <f t="shared" si="1"/>
        <v>3</v>
      </c>
      <c r="H10" s="226">
        <f t="shared" si="1"/>
        <v>6</v>
      </c>
      <c r="I10" s="226">
        <f t="shared" si="1"/>
        <v>0</v>
      </c>
      <c r="J10" s="226">
        <f t="shared" si="1"/>
        <v>6</v>
      </c>
      <c r="K10" s="226">
        <f t="shared" si="1"/>
        <v>0</v>
      </c>
      <c r="L10" s="226">
        <f t="shared" si="1"/>
        <v>0</v>
      </c>
    </row>
    <row r="11" spans="1:12" s="271" customFormat="1" ht="16.5" customHeight="1">
      <c r="A11" s="197" t="s">
        <v>0</v>
      </c>
      <c r="B11" s="198" t="s">
        <v>199</v>
      </c>
      <c r="C11" s="272">
        <f>D11+E11+F11+G11</f>
        <v>3</v>
      </c>
      <c r="D11" s="231">
        <v>1</v>
      </c>
      <c r="E11" s="231">
        <v>0</v>
      </c>
      <c r="F11" s="231">
        <v>0</v>
      </c>
      <c r="G11" s="231">
        <v>2</v>
      </c>
      <c r="H11" s="231">
        <v>3</v>
      </c>
      <c r="I11" s="231">
        <v>0</v>
      </c>
      <c r="J11" s="273">
        <v>3</v>
      </c>
      <c r="K11" s="273">
        <v>0</v>
      </c>
      <c r="L11" s="273">
        <v>0</v>
      </c>
    </row>
    <row r="12" spans="1:12" s="271" customFormat="1" ht="16.5" customHeight="1">
      <c r="A12" s="197" t="s">
        <v>1</v>
      </c>
      <c r="B12" s="198" t="s">
        <v>17</v>
      </c>
      <c r="C12" s="226">
        <f aca="true" t="shared" si="2" ref="C12:L12">C13+C14+C15+C16+C17+C18+C19+C20+C21+C22+C23</f>
        <v>3</v>
      </c>
      <c r="D12" s="226">
        <f t="shared" si="2"/>
        <v>0</v>
      </c>
      <c r="E12" s="226">
        <f t="shared" si="2"/>
        <v>2</v>
      </c>
      <c r="F12" s="226">
        <f t="shared" si="2"/>
        <v>0</v>
      </c>
      <c r="G12" s="226">
        <f t="shared" si="2"/>
        <v>1</v>
      </c>
      <c r="H12" s="226">
        <f t="shared" si="2"/>
        <v>3</v>
      </c>
      <c r="I12" s="226">
        <f t="shared" si="2"/>
        <v>0</v>
      </c>
      <c r="J12" s="226">
        <f t="shared" si="2"/>
        <v>3</v>
      </c>
      <c r="K12" s="226">
        <f t="shared" si="2"/>
        <v>0</v>
      </c>
      <c r="L12" s="226">
        <f t="shared" si="2"/>
        <v>0</v>
      </c>
    </row>
    <row r="13" spans="1:32" s="271" customFormat="1" ht="16.5" customHeight="1">
      <c r="A13" s="274">
        <v>1</v>
      </c>
      <c r="B13" s="68" t="s">
        <v>268</v>
      </c>
      <c r="C13" s="272">
        <f aca="true" t="shared" si="3" ref="C13:C23">D13+E13+F13+G13</f>
        <v>0</v>
      </c>
      <c r="D13" s="231">
        <v>0</v>
      </c>
      <c r="E13" s="231">
        <v>0</v>
      </c>
      <c r="F13" s="231">
        <v>0</v>
      </c>
      <c r="G13" s="231">
        <v>0</v>
      </c>
      <c r="H13" s="231">
        <v>0</v>
      </c>
      <c r="I13" s="231">
        <v>0</v>
      </c>
      <c r="J13" s="273">
        <v>0</v>
      </c>
      <c r="K13" s="273">
        <v>0</v>
      </c>
      <c r="L13" s="273">
        <v>0</v>
      </c>
      <c r="AF13" s="271" t="s">
        <v>267</v>
      </c>
    </row>
    <row r="14" spans="1:37" s="271" customFormat="1" ht="16.5" customHeight="1">
      <c r="A14" s="274">
        <v>2</v>
      </c>
      <c r="B14" s="68" t="s">
        <v>300</v>
      </c>
      <c r="C14" s="272">
        <f t="shared" si="3"/>
        <v>0</v>
      </c>
      <c r="D14" s="228">
        <v>0</v>
      </c>
      <c r="E14" s="231">
        <v>0</v>
      </c>
      <c r="F14" s="231">
        <v>0</v>
      </c>
      <c r="G14" s="231">
        <v>0</v>
      </c>
      <c r="H14" s="231">
        <v>0</v>
      </c>
      <c r="I14" s="231">
        <v>0</v>
      </c>
      <c r="J14" s="273">
        <v>0</v>
      </c>
      <c r="K14" s="273">
        <v>0</v>
      </c>
      <c r="L14" s="273">
        <v>0</v>
      </c>
      <c r="AK14" s="199"/>
    </row>
    <row r="15" spans="1:13" s="271" customFormat="1" ht="16.5" customHeight="1">
      <c r="A15" s="274">
        <v>3</v>
      </c>
      <c r="B15" s="68" t="s">
        <v>271</v>
      </c>
      <c r="C15" s="272">
        <f t="shared" si="3"/>
        <v>0</v>
      </c>
      <c r="D15" s="231">
        <v>0</v>
      </c>
      <c r="E15" s="231">
        <v>0</v>
      </c>
      <c r="F15" s="231">
        <v>0</v>
      </c>
      <c r="G15" s="231">
        <v>0</v>
      </c>
      <c r="H15" s="275">
        <v>0</v>
      </c>
      <c r="I15" s="275">
        <v>0</v>
      </c>
      <c r="J15" s="276">
        <v>0</v>
      </c>
      <c r="K15" s="273">
        <v>0</v>
      </c>
      <c r="L15" s="273">
        <v>0</v>
      </c>
      <c r="M15" s="178"/>
    </row>
    <row r="16" spans="1:38" s="271" customFormat="1" ht="16.5" customHeight="1">
      <c r="A16" s="274">
        <v>4</v>
      </c>
      <c r="B16" s="68" t="s">
        <v>272</v>
      </c>
      <c r="C16" s="272">
        <f t="shared" si="3"/>
        <v>0</v>
      </c>
      <c r="D16" s="231">
        <v>0</v>
      </c>
      <c r="E16" s="231">
        <v>0</v>
      </c>
      <c r="F16" s="231">
        <v>0</v>
      </c>
      <c r="G16" s="231">
        <v>0</v>
      </c>
      <c r="H16" s="275">
        <v>0</v>
      </c>
      <c r="I16" s="275">
        <v>0</v>
      </c>
      <c r="J16" s="276">
        <v>0</v>
      </c>
      <c r="K16" s="273">
        <v>0</v>
      </c>
      <c r="L16" s="273">
        <v>0</v>
      </c>
      <c r="M16" s="178"/>
      <c r="AL16" s="199"/>
    </row>
    <row r="17" spans="1:32" s="271" customFormat="1" ht="16.5" customHeight="1">
      <c r="A17" s="274">
        <v>5</v>
      </c>
      <c r="B17" s="68" t="s">
        <v>327</v>
      </c>
      <c r="C17" s="272">
        <f t="shared" si="3"/>
        <v>1</v>
      </c>
      <c r="D17" s="231">
        <v>0</v>
      </c>
      <c r="E17" s="231">
        <v>0</v>
      </c>
      <c r="F17" s="231">
        <v>0</v>
      </c>
      <c r="G17" s="231">
        <v>1</v>
      </c>
      <c r="H17" s="231">
        <v>1</v>
      </c>
      <c r="I17" s="231">
        <v>0</v>
      </c>
      <c r="J17" s="273">
        <v>1</v>
      </c>
      <c r="K17" s="273">
        <v>0</v>
      </c>
      <c r="L17" s="273">
        <v>0</v>
      </c>
      <c r="AF17" s="199" t="s">
        <v>270</v>
      </c>
    </row>
    <row r="18" spans="1:12" s="271" customFormat="1" ht="16.5" customHeight="1">
      <c r="A18" s="274">
        <v>6</v>
      </c>
      <c r="B18" s="68" t="s">
        <v>274</v>
      </c>
      <c r="C18" s="272">
        <f t="shared" si="3"/>
        <v>1</v>
      </c>
      <c r="D18" s="231">
        <v>0</v>
      </c>
      <c r="E18" s="231">
        <v>1</v>
      </c>
      <c r="F18" s="231">
        <v>0</v>
      </c>
      <c r="G18" s="231">
        <v>0</v>
      </c>
      <c r="H18" s="231">
        <v>1</v>
      </c>
      <c r="I18" s="231">
        <v>0</v>
      </c>
      <c r="J18" s="273">
        <v>1</v>
      </c>
      <c r="K18" s="273">
        <v>0</v>
      </c>
      <c r="L18" s="273">
        <v>0</v>
      </c>
    </row>
    <row r="19" spans="1:12" s="271" customFormat="1" ht="16.5" customHeight="1">
      <c r="A19" s="274">
        <v>7</v>
      </c>
      <c r="B19" s="68" t="s">
        <v>279</v>
      </c>
      <c r="C19" s="272">
        <f t="shared" si="3"/>
        <v>0</v>
      </c>
      <c r="D19" s="231">
        <v>0</v>
      </c>
      <c r="E19" s="231">
        <v>0</v>
      </c>
      <c r="F19" s="231">
        <v>0</v>
      </c>
      <c r="G19" s="231">
        <v>0</v>
      </c>
      <c r="H19" s="231">
        <v>0</v>
      </c>
      <c r="I19" s="231">
        <v>0</v>
      </c>
      <c r="J19" s="273">
        <v>0</v>
      </c>
      <c r="K19" s="273">
        <v>0</v>
      </c>
      <c r="L19" s="273">
        <v>0</v>
      </c>
    </row>
    <row r="20" spans="1:12" s="271" customFormat="1" ht="16.5" customHeight="1">
      <c r="A20" s="274">
        <v>8</v>
      </c>
      <c r="B20" s="68" t="s">
        <v>281</v>
      </c>
      <c r="C20" s="272">
        <f t="shared" si="3"/>
        <v>0</v>
      </c>
      <c r="D20" s="231">
        <v>0</v>
      </c>
      <c r="E20" s="231">
        <v>0</v>
      </c>
      <c r="F20" s="231">
        <v>0</v>
      </c>
      <c r="G20" s="231">
        <v>0</v>
      </c>
      <c r="H20" s="231">
        <v>0</v>
      </c>
      <c r="I20" s="231">
        <v>0</v>
      </c>
      <c r="J20" s="273">
        <v>0</v>
      </c>
      <c r="K20" s="273">
        <v>0</v>
      </c>
      <c r="L20" s="273">
        <v>0</v>
      </c>
    </row>
    <row r="21" spans="1:39" s="271" customFormat="1" ht="16.5" customHeight="1">
      <c r="A21" s="274">
        <v>9</v>
      </c>
      <c r="B21" s="68" t="s">
        <v>282</v>
      </c>
      <c r="C21" s="272">
        <f t="shared" si="3"/>
        <v>0</v>
      </c>
      <c r="D21" s="231">
        <v>0</v>
      </c>
      <c r="E21" s="231">
        <v>0</v>
      </c>
      <c r="F21" s="231">
        <v>0</v>
      </c>
      <c r="G21" s="231">
        <v>0</v>
      </c>
      <c r="H21" s="231">
        <v>0</v>
      </c>
      <c r="I21" s="231">
        <v>0</v>
      </c>
      <c r="J21" s="273">
        <v>0</v>
      </c>
      <c r="K21" s="273">
        <v>0</v>
      </c>
      <c r="L21" s="273">
        <v>0</v>
      </c>
      <c r="AJ21" s="271" t="s">
        <v>275</v>
      </c>
      <c r="AK21" s="271" t="s">
        <v>276</v>
      </c>
      <c r="AL21" s="271" t="s">
        <v>277</v>
      </c>
      <c r="AM21" s="199" t="s">
        <v>278</v>
      </c>
    </row>
    <row r="22" spans="1:39" s="271" customFormat="1" ht="16.5" customHeight="1">
      <c r="A22" s="274">
        <v>10</v>
      </c>
      <c r="B22" s="68" t="s">
        <v>283</v>
      </c>
      <c r="C22" s="272">
        <f t="shared" si="3"/>
        <v>1</v>
      </c>
      <c r="D22" s="231">
        <v>0</v>
      </c>
      <c r="E22" s="231">
        <v>1</v>
      </c>
      <c r="F22" s="231">
        <v>0</v>
      </c>
      <c r="G22" s="231">
        <v>0</v>
      </c>
      <c r="H22" s="231">
        <v>1</v>
      </c>
      <c r="I22" s="231">
        <v>0</v>
      </c>
      <c r="J22" s="273">
        <v>1</v>
      </c>
      <c r="K22" s="273">
        <v>0</v>
      </c>
      <c r="L22" s="273">
        <v>0</v>
      </c>
      <c r="AM22" s="199" t="s">
        <v>280</v>
      </c>
    </row>
    <row r="23" spans="1:12" s="271" customFormat="1" ht="16.5" customHeight="1">
      <c r="A23" s="274">
        <v>11</v>
      </c>
      <c r="B23" s="68" t="s">
        <v>285</v>
      </c>
      <c r="C23" s="272">
        <f t="shared" si="3"/>
        <v>0</v>
      </c>
      <c r="D23" s="231">
        <v>0</v>
      </c>
      <c r="E23" s="231">
        <v>0</v>
      </c>
      <c r="F23" s="231">
        <v>0</v>
      </c>
      <c r="G23" s="231">
        <v>0</v>
      </c>
      <c r="H23" s="231">
        <v>0</v>
      </c>
      <c r="I23" s="231">
        <v>0</v>
      </c>
      <c r="J23" s="273">
        <v>0</v>
      </c>
      <c r="K23" s="273">
        <v>0</v>
      </c>
      <c r="L23" s="273">
        <v>0</v>
      </c>
    </row>
    <row r="24" ht="9" customHeight="1">
      <c r="AJ24" s="233" t="s">
        <v>275</v>
      </c>
    </row>
    <row r="25" spans="1:36" ht="15.75" customHeight="1">
      <c r="A25" s="692" t="s">
        <v>328</v>
      </c>
      <c r="B25" s="692"/>
      <c r="C25" s="692"/>
      <c r="D25" s="692"/>
      <c r="E25" s="182"/>
      <c r="F25" s="699" t="s">
        <v>286</v>
      </c>
      <c r="G25" s="699"/>
      <c r="H25" s="699"/>
      <c r="I25" s="699"/>
      <c r="J25" s="699"/>
      <c r="K25" s="699"/>
      <c r="L25" s="699"/>
      <c r="AJ25" s="190" t="s">
        <v>284</v>
      </c>
    </row>
    <row r="26" spans="1:44" ht="15" customHeight="1">
      <c r="A26" s="705" t="s">
        <v>156</v>
      </c>
      <c r="B26" s="705"/>
      <c r="C26" s="705"/>
      <c r="D26" s="705"/>
      <c r="E26" s="183"/>
      <c r="F26" s="708" t="s">
        <v>157</v>
      </c>
      <c r="G26" s="708"/>
      <c r="H26" s="708"/>
      <c r="I26" s="708"/>
      <c r="J26" s="708"/>
      <c r="K26" s="708"/>
      <c r="L26" s="708"/>
      <c r="AR26" s="190"/>
    </row>
    <row r="27" spans="1:12" s="170" customFormat="1" ht="18.75">
      <c r="A27" s="702"/>
      <c r="B27" s="702"/>
      <c r="C27" s="702"/>
      <c r="D27" s="702"/>
      <c r="E27" s="182"/>
      <c r="F27" s="703"/>
      <c r="G27" s="703"/>
      <c r="H27" s="703"/>
      <c r="I27" s="703"/>
      <c r="J27" s="703"/>
      <c r="K27" s="703"/>
      <c r="L27" s="703"/>
    </row>
    <row r="28" spans="1:35" ht="18">
      <c r="A28" s="187"/>
      <c r="B28" s="187"/>
      <c r="C28" s="182"/>
      <c r="D28" s="182"/>
      <c r="E28" s="182"/>
      <c r="F28" s="182"/>
      <c r="G28" s="182"/>
      <c r="H28" s="182"/>
      <c r="I28" s="182"/>
      <c r="J28" s="182"/>
      <c r="K28" s="182"/>
      <c r="L28" s="182"/>
      <c r="AG28" s="233" t="s">
        <v>287</v>
      </c>
      <c r="AI28" s="190">
        <f>82/88</f>
        <v>0.9318181818181818</v>
      </c>
    </row>
    <row r="29" spans="1:12" ht="18">
      <c r="A29" s="187"/>
      <c r="B29" s="783" t="s">
        <v>290</v>
      </c>
      <c r="C29" s="783"/>
      <c r="D29" s="182"/>
      <c r="E29" s="182"/>
      <c r="F29" s="182"/>
      <c r="G29" s="182"/>
      <c r="H29" s="783" t="s">
        <v>290</v>
      </c>
      <c r="I29" s="783"/>
      <c r="J29" s="783"/>
      <c r="K29" s="182"/>
      <c r="L29" s="182"/>
    </row>
    <row r="30" spans="1:12" ht="13.5" customHeight="1">
      <c r="A30" s="187"/>
      <c r="B30" s="187"/>
      <c r="C30" s="182"/>
      <c r="D30" s="182"/>
      <c r="E30" s="182"/>
      <c r="F30" s="182"/>
      <c r="G30" s="182"/>
      <c r="H30" s="182"/>
      <c r="I30" s="182"/>
      <c r="J30" s="182"/>
      <c r="K30" s="182"/>
      <c r="L30" s="182"/>
    </row>
    <row r="31" spans="1:12" ht="13.5" customHeight="1" hidden="1">
      <c r="A31" s="187"/>
      <c r="B31" s="187"/>
      <c r="C31" s="182"/>
      <c r="D31" s="182"/>
      <c r="E31" s="182"/>
      <c r="F31" s="182"/>
      <c r="G31" s="182"/>
      <c r="H31" s="182"/>
      <c r="I31" s="182"/>
      <c r="J31" s="182"/>
      <c r="K31" s="182"/>
      <c r="L31" s="182"/>
    </row>
    <row r="32" spans="1:12" s="184" customFormat="1" ht="19.5" hidden="1">
      <c r="A32" s="278" t="s">
        <v>200</v>
      </c>
      <c r="B32" s="185"/>
      <c r="C32" s="186"/>
      <c r="D32" s="186"/>
      <c r="E32" s="186"/>
      <c r="F32" s="186"/>
      <c r="G32" s="186"/>
      <c r="H32" s="186"/>
      <c r="I32" s="186"/>
      <c r="J32" s="186"/>
      <c r="K32" s="186"/>
      <c r="L32" s="186"/>
    </row>
    <row r="33" spans="1:12" s="211" customFormat="1" ht="18.75" hidden="1">
      <c r="A33" s="237"/>
      <c r="B33" s="279" t="s">
        <v>201</v>
      </c>
      <c r="C33" s="279"/>
      <c r="D33" s="279"/>
      <c r="E33" s="236"/>
      <c r="F33" s="236"/>
      <c r="G33" s="236"/>
      <c r="H33" s="236"/>
      <c r="I33" s="236"/>
      <c r="J33" s="236"/>
      <c r="K33" s="236"/>
      <c r="L33" s="236"/>
    </row>
    <row r="34" spans="1:12" s="211" customFormat="1" ht="18.75" hidden="1">
      <c r="A34" s="237"/>
      <c r="B34" s="279" t="s">
        <v>202</v>
      </c>
      <c r="C34" s="279"/>
      <c r="D34" s="279"/>
      <c r="E34" s="279"/>
      <c r="F34" s="236"/>
      <c r="G34" s="236"/>
      <c r="H34" s="236"/>
      <c r="I34" s="236"/>
      <c r="J34" s="236"/>
      <c r="K34" s="236"/>
      <c r="L34" s="236"/>
    </row>
    <row r="35" spans="1:12" s="211" customFormat="1" ht="18.75" hidden="1">
      <c r="A35" s="237"/>
      <c r="B35" s="236" t="s">
        <v>203</v>
      </c>
      <c r="C35" s="236"/>
      <c r="D35" s="236"/>
      <c r="E35" s="236"/>
      <c r="F35" s="236"/>
      <c r="G35" s="236"/>
      <c r="H35" s="236"/>
      <c r="I35" s="236"/>
      <c r="J35" s="236"/>
      <c r="K35" s="236"/>
      <c r="L35" s="236"/>
    </row>
    <row r="36" spans="1:12" ht="18">
      <c r="A36" s="187"/>
      <c r="B36" s="187"/>
      <c r="C36" s="182"/>
      <c r="D36" s="182"/>
      <c r="E36" s="182"/>
      <c r="F36" s="182"/>
      <c r="G36" s="182"/>
      <c r="H36" s="182"/>
      <c r="I36" s="182"/>
      <c r="J36" s="182"/>
      <c r="K36" s="182"/>
      <c r="L36" s="182"/>
    </row>
    <row r="37" spans="1:13" ht="18.75">
      <c r="A37" s="575" t="s">
        <v>246</v>
      </c>
      <c r="B37" s="575"/>
      <c r="C37" s="575"/>
      <c r="D37" s="575"/>
      <c r="E37" s="210"/>
      <c r="F37" s="576" t="s">
        <v>247</v>
      </c>
      <c r="G37" s="576"/>
      <c r="H37" s="576"/>
      <c r="I37" s="576"/>
      <c r="J37" s="576"/>
      <c r="K37" s="576"/>
      <c r="L37" s="576"/>
      <c r="M37" s="127"/>
    </row>
    <row r="38" spans="1:12" ht="18">
      <c r="A38" s="187"/>
      <c r="B38" s="187"/>
      <c r="C38" s="182"/>
      <c r="D38" s="182"/>
      <c r="E38" s="182"/>
      <c r="F38" s="182"/>
      <c r="G38" s="182"/>
      <c r="H38" s="182"/>
      <c r="I38" s="182"/>
      <c r="J38" s="182"/>
      <c r="K38" s="182"/>
      <c r="L38" s="182"/>
    </row>
  </sheetData>
  <sheetProtection/>
  <mergeCells count="27">
    <mergeCell ref="B29:C29"/>
    <mergeCell ref="H29:J29"/>
    <mergeCell ref="A5:B6"/>
    <mergeCell ref="A25:D25"/>
    <mergeCell ref="J5:L5"/>
    <mergeCell ref="H5:I5"/>
    <mergeCell ref="D5:G5"/>
    <mergeCell ref="F25:L25"/>
    <mergeCell ref="A9:B9"/>
    <mergeCell ref="A8:B8"/>
    <mergeCell ref="A1:C1"/>
    <mergeCell ref="J3:L3"/>
    <mergeCell ref="D1:I2"/>
    <mergeCell ref="J1:L1"/>
    <mergeCell ref="A2:C2"/>
    <mergeCell ref="J2:L2"/>
    <mergeCell ref="C3:I3"/>
    <mergeCell ref="A37:D37"/>
    <mergeCell ref="J4:L4"/>
    <mergeCell ref="F37:L37"/>
    <mergeCell ref="F27:L27"/>
    <mergeCell ref="A7:B7"/>
    <mergeCell ref="C5:C6"/>
    <mergeCell ref="A10:B10"/>
    <mergeCell ref="A26:D26"/>
    <mergeCell ref="F26:L26"/>
    <mergeCell ref="A27:D27"/>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33" customWidth="1"/>
    <col min="2" max="2" width="20.875" style="233" customWidth="1"/>
    <col min="3" max="3" width="11.875" style="233" customWidth="1"/>
    <col min="4" max="4" width="9.875" style="233" customWidth="1"/>
    <col min="5" max="5" width="9.375" style="233" customWidth="1"/>
    <col min="6" max="6" width="9.625" style="233" customWidth="1"/>
    <col min="7" max="7" width="10.125" style="233" customWidth="1"/>
    <col min="8" max="9" width="10.625" style="233" customWidth="1"/>
    <col min="10" max="10" width="12.50390625" style="233" customWidth="1"/>
    <col min="11" max="11" width="8.875" style="233" customWidth="1"/>
    <col min="12" max="12" width="10.625" style="305" customWidth="1"/>
    <col min="13" max="13" width="7.375" style="233" customWidth="1"/>
    <col min="14"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24" customHeight="1">
      <c r="A1" s="796" t="s">
        <v>204</v>
      </c>
      <c r="B1" s="796"/>
      <c r="C1" s="796"/>
      <c r="D1" s="776" t="s">
        <v>366</v>
      </c>
      <c r="E1" s="776"/>
      <c r="F1" s="776"/>
      <c r="G1" s="776"/>
      <c r="H1" s="776"/>
      <c r="I1" s="170"/>
      <c r="J1" s="171" t="s">
        <v>360</v>
      </c>
      <c r="K1" s="280"/>
      <c r="L1" s="280"/>
    </row>
    <row r="2" spans="1:12" ht="15.75" customHeight="1">
      <c r="A2" s="800" t="s">
        <v>301</v>
      </c>
      <c r="B2" s="800"/>
      <c r="C2" s="800"/>
      <c r="D2" s="776"/>
      <c r="E2" s="776"/>
      <c r="F2" s="776"/>
      <c r="G2" s="776"/>
      <c r="H2" s="776"/>
      <c r="I2" s="170"/>
      <c r="J2" s="281" t="s">
        <v>302</v>
      </c>
      <c r="K2" s="281"/>
      <c r="L2" s="281"/>
    </row>
    <row r="3" spans="1:12" ht="18.75" customHeight="1">
      <c r="A3" s="718" t="s">
        <v>253</v>
      </c>
      <c r="B3" s="718"/>
      <c r="C3" s="718"/>
      <c r="D3" s="167"/>
      <c r="E3" s="167"/>
      <c r="F3" s="167"/>
      <c r="G3" s="167"/>
      <c r="H3" s="167"/>
      <c r="I3" s="170"/>
      <c r="J3" s="174" t="s">
        <v>359</v>
      </c>
      <c r="K3" s="174"/>
      <c r="L3" s="174"/>
    </row>
    <row r="4" spans="1:12" ht="15.75" customHeight="1">
      <c r="A4" s="797" t="s">
        <v>329</v>
      </c>
      <c r="B4" s="797"/>
      <c r="C4" s="797"/>
      <c r="D4" s="795"/>
      <c r="E4" s="795"/>
      <c r="F4" s="795"/>
      <c r="G4" s="795"/>
      <c r="H4" s="795"/>
      <c r="I4" s="170"/>
      <c r="J4" s="282" t="s">
        <v>294</v>
      </c>
      <c r="K4" s="282"/>
      <c r="L4" s="282"/>
    </row>
    <row r="5" spans="1:12" ht="15.75">
      <c r="A5" s="801"/>
      <c r="B5" s="801"/>
      <c r="C5" s="166"/>
      <c r="D5" s="170"/>
      <c r="E5" s="170"/>
      <c r="F5" s="170"/>
      <c r="G5" s="170"/>
      <c r="H5" s="283"/>
      <c r="I5" s="793" t="s">
        <v>330</v>
      </c>
      <c r="J5" s="793"/>
      <c r="K5" s="793"/>
      <c r="L5" s="793"/>
    </row>
    <row r="6" spans="1:12" ht="18.75" customHeight="1">
      <c r="A6" s="710" t="s">
        <v>57</v>
      </c>
      <c r="B6" s="711"/>
      <c r="C6" s="789" t="s">
        <v>205</v>
      </c>
      <c r="D6" s="706" t="s">
        <v>206</v>
      </c>
      <c r="E6" s="794"/>
      <c r="F6" s="707"/>
      <c r="G6" s="706" t="s">
        <v>207</v>
      </c>
      <c r="H6" s="794"/>
      <c r="I6" s="794"/>
      <c r="J6" s="794"/>
      <c r="K6" s="794"/>
      <c r="L6" s="707"/>
    </row>
    <row r="7" spans="1:12" ht="15.75" customHeight="1">
      <c r="A7" s="712"/>
      <c r="B7" s="713"/>
      <c r="C7" s="790"/>
      <c r="D7" s="706" t="s">
        <v>7</v>
      </c>
      <c r="E7" s="794"/>
      <c r="F7" s="707"/>
      <c r="G7" s="789" t="s">
        <v>30</v>
      </c>
      <c r="H7" s="706" t="s">
        <v>7</v>
      </c>
      <c r="I7" s="794"/>
      <c r="J7" s="794"/>
      <c r="K7" s="794"/>
      <c r="L7" s="707"/>
    </row>
    <row r="8" spans="1:12" ht="14.25" customHeight="1">
      <c r="A8" s="712"/>
      <c r="B8" s="713"/>
      <c r="C8" s="790"/>
      <c r="D8" s="789" t="s">
        <v>208</v>
      </c>
      <c r="E8" s="789" t="s">
        <v>209</v>
      </c>
      <c r="F8" s="789" t="s">
        <v>210</v>
      </c>
      <c r="G8" s="790"/>
      <c r="H8" s="789" t="s">
        <v>211</v>
      </c>
      <c r="I8" s="789" t="s">
        <v>212</v>
      </c>
      <c r="J8" s="789" t="s">
        <v>213</v>
      </c>
      <c r="K8" s="789" t="s">
        <v>214</v>
      </c>
      <c r="L8" s="789" t="s">
        <v>215</v>
      </c>
    </row>
    <row r="9" spans="1:12" ht="77.25" customHeight="1">
      <c r="A9" s="714"/>
      <c r="B9" s="715"/>
      <c r="C9" s="791"/>
      <c r="D9" s="791"/>
      <c r="E9" s="791"/>
      <c r="F9" s="791"/>
      <c r="G9" s="791"/>
      <c r="H9" s="791"/>
      <c r="I9" s="791"/>
      <c r="J9" s="791"/>
      <c r="K9" s="791"/>
      <c r="L9" s="791"/>
    </row>
    <row r="10" spans="1:12" s="271" customFormat="1" ht="16.5" customHeight="1">
      <c r="A10" s="802" t="s">
        <v>6</v>
      </c>
      <c r="B10" s="803"/>
      <c r="C10" s="220">
        <v>1</v>
      </c>
      <c r="D10" s="220">
        <v>2</v>
      </c>
      <c r="E10" s="220">
        <v>3</v>
      </c>
      <c r="F10" s="220">
        <v>4</v>
      </c>
      <c r="G10" s="220">
        <v>5</v>
      </c>
      <c r="H10" s="220">
        <v>6</v>
      </c>
      <c r="I10" s="220">
        <v>7</v>
      </c>
      <c r="J10" s="220">
        <v>8</v>
      </c>
      <c r="K10" s="221" t="s">
        <v>63</v>
      </c>
      <c r="L10" s="221" t="s">
        <v>83</v>
      </c>
    </row>
    <row r="11" spans="1:12" s="271" customFormat="1" ht="16.5" customHeight="1">
      <c r="A11" s="806" t="s">
        <v>298</v>
      </c>
      <c r="B11" s="807"/>
      <c r="C11" s="223">
        <f aca="true" t="shared" si="0" ref="C11:L11">C13-C12</f>
        <v>-8</v>
      </c>
      <c r="D11" s="223">
        <f t="shared" si="0"/>
        <v>0</v>
      </c>
      <c r="E11" s="223">
        <f t="shared" si="0"/>
        <v>-1</v>
      </c>
      <c r="F11" s="223">
        <f t="shared" si="0"/>
        <v>-7</v>
      </c>
      <c r="G11" s="223">
        <f t="shared" si="0"/>
        <v>-6</v>
      </c>
      <c r="H11" s="223">
        <f t="shared" si="0"/>
        <v>0</v>
      </c>
      <c r="I11" s="223">
        <f t="shared" si="0"/>
        <v>0</v>
      </c>
      <c r="J11" s="223">
        <f t="shared" si="0"/>
        <v>0</v>
      </c>
      <c r="K11" s="223">
        <f t="shared" si="0"/>
        <v>-6</v>
      </c>
      <c r="L11" s="223">
        <f t="shared" si="0"/>
        <v>0</v>
      </c>
    </row>
    <row r="12" spans="1:12" s="271" customFormat="1" ht="16.5" customHeight="1">
      <c r="A12" s="804" t="s">
        <v>299</v>
      </c>
      <c r="B12" s="805"/>
      <c r="C12" s="224">
        <v>12</v>
      </c>
      <c r="D12" s="224">
        <v>0</v>
      </c>
      <c r="E12" s="224">
        <v>1</v>
      </c>
      <c r="F12" s="224">
        <v>11</v>
      </c>
      <c r="G12" s="224">
        <v>10</v>
      </c>
      <c r="H12" s="224">
        <v>0</v>
      </c>
      <c r="I12" s="224">
        <v>0</v>
      </c>
      <c r="J12" s="224">
        <v>0</v>
      </c>
      <c r="K12" s="224">
        <v>6</v>
      </c>
      <c r="L12" s="224">
        <v>4</v>
      </c>
    </row>
    <row r="13" spans="1:32" s="271" customFormat="1" ht="16.5" customHeight="1">
      <c r="A13" s="798" t="s">
        <v>30</v>
      </c>
      <c r="B13" s="799"/>
      <c r="C13" s="226">
        <f>C14+C15</f>
        <v>4</v>
      </c>
      <c r="D13" s="226">
        <f>D14+D15</f>
        <v>0</v>
      </c>
      <c r="E13" s="226">
        <f>E14+E15</f>
        <v>0</v>
      </c>
      <c r="F13" s="226">
        <f>F14+F15</f>
        <v>4</v>
      </c>
      <c r="G13" s="226">
        <f aca="true" t="shared" si="1" ref="G13:G26">H13+I13+J13+K13+L13</f>
        <v>4</v>
      </c>
      <c r="H13" s="226">
        <f>H14+H15</f>
        <v>0</v>
      </c>
      <c r="I13" s="226">
        <f>I14+I15</f>
        <v>0</v>
      </c>
      <c r="J13" s="226">
        <f>J14+J15</f>
        <v>0</v>
      </c>
      <c r="K13" s="226">
        <f>K14+K15</f>
        <v>0</v>
      </c>
      <c r="L13" s="226">
        <f>L14+L15</f>
        <v>4</v>
      </c>
      <c r="AF13" s="271" t="s">
        <v>267</v>
      </c>
    </row>
    <row r="14" spans="1:37" s="271" customFormat="1" ht="16.5" customHeight="1">
      <c r="A14" s="274" t="s">
        <v>0</v>
      </c>
      <c r="B14" s="198" t="s">
        <v>134</v>
      </c>
      <c r="C14" s="226">
        <f>D14+E14+F14</f>
        <v>0</v>
      </c>
      <c r="D14" s="272">
        <f>D15+D16</f>
        <v>0</v>
      </c>
      <c r="E14" s="231">
        <v>0</v>
      </c>
      <c r="F14" s="231">
        <v>0</v>
      </c>
      <c r="G14" s="226">
        <f t="shared" si="1"/>
        <v>0</v>
      </c>
      <c r="H14" s="284">
        <v>0</v>
      </c>
      <c r="I14" s="284">
        <v>0</v>
      </c>
      <c r="J14" s="273">
        <v>0</v>
      </c>
      <c r="K14" s="273">
        <v>0</v>
      </c>
      <c r="L14" s="273">
        <v>0</v>
      </c>
      <c r="AK14" s="199"/>
    </row>
    <row r="15" spans="1:13" s="271" customFormat="1" ht="16.5" customHeight="1">
      <c r="A15" s="200" t="s">
        <v>1</v>
      </c>
      <c r="B15" s="198" t="s">
        <v>17</v>
      </c>
      <c r="C15" s="226">
        <f>C16+C17+C18+C19+C20+C21+C22+C23+C24+C25+C26</f>
        <v>4</v>
      </c>
      <c r="D15" s="226">
        <f>D16+D17+D18+D19+D20+D21+D22+D23+D24+D25+D26</f>
        <v>0</v>
      </c>
      <c r="E15" s="226">
        <f>E16+E17+E18+E19+E20+E21+E22+E23+E24+E25+E26</f>
        <v>0</v>
      </c>
      <c r="F15" s="226">
        <f>F16+F17+F18+F19+F20+F21+F22+F23+F24+F25+F26</f>
        <v>4</v>
      </c>
      <c r="G15" s="226">
        <f t="shared" si="1"/>
        <v>4</v>
      </c>
      <c r="H15" s="226">
        <f>H16+H17+H18+H19+H20+H21+H22+H23+H24+H25+H26</f>
        <v>0</v>
      </c>
      <c r="I15" s="226">
        <f>I16+I17+I18+I19+I20+I21+I22+I23+I24+I25+I26</f>
        <v>0</v>
      </c>
      <c r="J15" s="226">
        <f>J16+J17+J18+J19+J20+J21+J22+J23+J24+J25+J26</f>
        <v>0</v>
      </c>
      <c r="K15" s="226">
        <f>K16+K17+K18+K19+K20+K21+K22+K23+K24+K25+K26</f>
        <v>0</v>
      </c>
      <c r="L15" s="226">
        <f>L16+L17+L18+L19+L20+L21+L22+L23+L24+L25+L26</f>
        <v>4</v>
      </c>
      <c r="M15" s="285"/>
    </row>
    <row r="16" spans="1:38" s="271" customFormat="1" ht="15.75" customHeight="1">
      <c r="A16" s="200">
        <v>1</v>
      </c>
      <c r="B16" s="68" t="s">
        <v>268</v>
      </c>
      <c r="C16" s="226">
        <f aca="true" t="shared" si="2" ref="C16:C26">D16+E16+F16</f>
        <v>0</v>
      </c>
      <c r="D16" s="228">
        <v>0</v>
      </c>
      <c r="E16" s="228">
        <v>0</v>
      </c>
      <c r="F16" s="228">
        <v>0</v>
      </c>
      <c r="G16" s="226">
        <f t="shared" si="1"/>
        <v>0</v>
      </c>
      <c r="H16" s="228">
        <v>0</v>
      </c>
      <c r="I16" s="228">
        <v>0</v>
      </c>
      <c r="J16" s="286">
        <v>0</v>
      </c>
      <c r="K16" s="286">
        <v>0</v>
      </c>
      <c r="L16" s="286">
        <v>0</v>
      </c>
      <c r="M16" s="285"/>
      <c r="AL16" s="199"/>
    </row>
    <row r="17" spans="1:32" s="271" customFormat="1" ht="15.75" customHeight="1">
      <c r="A17" s="200">
        <v>2</v>
      </c>
      <c r="B17" s="68" t="s">
        <v>269</v>
      </c>
      <c r="C17" s="226">
        <f t="shared" si="2"/>
        <v>1</v>
      </c>
      <c r="D17" s="231">
        <v>0</v>
      </c>
      <c r="E17" s="231">
        <v>0</v>
      </c>
      <c r="F17" s="231">
        <v>1</v>
      </c>
      <c r="G17" s="226">
        <f t="shared" si="1"/>
        <v>1</v>
      </c>
      <c r="H17" s="231">
        <v>0</v>
      </c>
      <c r="I17" s="231">
        <v>0</v>
      </c>
      <c r="J17" s="273">
        <v>0</v>
      </c>
      <c r="K17" s="273">
        <v>0</v>
      </c>
      <c r="L17" s="273">
        <v>1</v>
      </c>
      <c r="M17" s="285"/>
      <c r="AF17" s="199" t="s">
        <v>270</v>
      </c>
    </row>
    <row r="18" spans="1:14" s="271" customFormat="1" ht="15.75" customHeight="1">
      <c r="A18" s="200">
        <v>3</v>
      </c>
      <c r="B18" s="68" t="s">
        <v>271</v>
      </c>
      <c r="C18" s="226">
        <f t="shared" si="2"/>
        <v>0</v>
      </c>
      <c r="D18" s="275">
        <v>0</v>
      </c>
      <c r="E18" s="275">
        <v>0</v>
      </c>
      <c r="F18" s="275">
        <v>0</v>
      </c>
      <c r="G18" s="226">
        <f t="shared" si="1"/>
        <v>0</v>
      </c>
      <c r="H18" s="275">
        <v>0</v>
      </c>
      <c r="I18" s="275">
        <v>0</v>
      </c>
      <c r="J18" s="276">
        <v>0</v>
      </c>
      <c r="K18" s="276">
        <v>0</v>
      </c>
      <c r="L18" s="276">
        <v>0</v>
      </c>
      <c r="M18" s="285"/>
      <c r="N18" s="178"/>
    </row>
    <row r="19" spans="1:13" s="271" customFormat="1" ht="15.75" customHeight="1">
      <c r="A19" s="200">
        <v>4</v>
      </c>
      <c r="B19" s="68" t="s">
        <v>272</v>
      </c>
      <c r="C19" s="226">
        <f t="shared" si="2"/>
        <v>0</v>
      </c>
      <c r="D19" s="275">
        <v>0</v>
      </c>
      <c r="E19" s="275">
        <v>0</v>
      </c>
      <c r="F19" s="275">
        <v>0</v>
      </c>
      <c r="G19" s="226">
        <f t="shared" si="1"/>
        <v>0</v>
      </c>
      <c r="H19" s="275">
        <v>0</v>
      </c>
      <c r="I19" s="275">
        <v>0</v>
      </c>
      <c r="J19" s="276">
        <v>0</v>
      </c>
      <c r="K19" s="276">
        <v>0</v>
      </c>
      <c r="L19" s="276">
        <v>0</v>
      </c>
      <c r="M19" s="285"/>
    </row>
    <row r="20" spans="1:13" s="271" customFormat="1" ht="15.75" customHeight="1">
      <c r="A20" s="200">
        <v>5</v>
      </c>
      <c r="B20" s="68" t="s">
        <v>273</v>
      </c>
      <c r="C20" s="226">
        <f t="shared" si="2"/>
        <v>1</v>
      </c>
      <c r="D20" s="231">
        <v>0</v>
      </c>
      <c r="E20" s="231">
        <v>0</v>
      </c>
      <c r="F20" s="231">
        <v>1</v>
      </c>
      <c r="G20" s="226">
        <f t="shared" si="1"/>
        <v>1</v>
      </c>
      <c r="H20" s="231">
        <v>0</v>
      </c>
      <c r="I20" s="231">
        <v>0</v>
      </c>
      <c r="J20" s="273">
        <v>0</v>
      </c>
      <c r="K20" s="273">
        <v>0</v>
      </c>
      <c r="L20" s="287">
        <v>1</v>
      </c>
      <c r="M20" s="285"/>
    </row>
    <row r="21" spans="1:39" s="271" customFormat="1" ht="15.75" customHeight="1">
      <c r="A21" s="200">
        <v>6</v>
      </c>
      <c r="B21" s="68" t="s">
        <v>274</v>
      </c>
      <c r="C21" s="226">
        <f t="shared" si="2"/>
        <v>0</v>
      </c>
      <c r="D21" s="231">
        <v>0</v>
      </c>
      <c r="E21" s="231">
        <v>0</v>
      </c>
      <c r="F21" s="231">
        <v>0</v>
      </c>
      <c r="G21" s="226">
        <f t="shared" si="1"/>
        <v>0</v>
      </c>
      <c r="H21" s="231">
        <v>0</v>
      </c>
      <c r="I21" s="231">
        <v>0</v>
      </c>
      <c r="J21" s="273">
        <v>0</v>
      </c>
      <c r="K21" s="273">
        <v>0</v>
      </c>
      <c r="L21" s="273">
        <v>0</v>
      </c>
      <c r="M21" s="285"/>
      <c r="AJ21" s="271" t="s">
        <v>275</v>
      </c>
      <c r="AK21" s="271" t="s">
        <v>276</v>
      </c>
      <c r="AL21" s="271" t="s">
        <v>277</v>
      </c>
      <c r="AM21" s="199" t="s">
        <v>278</v>
      </c>
    </row>
    <row r="22" spans="1:39" s="271" customFormat="1" ht="15.75" customHeight="1">
      <c r="A22" s="200">
        <v>7</v>
      </c>
      <c r="B22" s="68" t="s">
        <v>279</v>
      </c>
      <c r="C22" s="226">
        <f t="shared" si="2"/>
        <v>0</v>
      </c>
      <c r="D22" s="231">
        <v>0</v>
      </c>
      <c r="E22" s="231">
        <v>0</v>
      </c>
      <c r="F22" s="231">
        <v>0</v>
      </c>
      <c r="G22" s="226">
        <f t="shared" si="1"/>
        <v>0</v>
      </c>
      <c r="H22" s="231">
        <v>0</v>
      </c>
      <c r="I22" s="231">
        <v>0</v>
      </c>
      <c r="J22" s="273">
        <v>0</v>
      </c>
      <c r="K22" s="273">
        <v>0</v>
      </c>
      <c r="L22" s="273">
        <v>0</v>
      </c>
      <c r="M22" s="285"/>
      <c r="N22" s="178"/>
      <c r="AM22" s="199" t="s">
        <v>280</v>
      </c>
    </row>
    <row r="23" spans="1:13" s="271" customFormat="1" ht="15.75" customHeight="1">
      <c r="A23" s="200">
        <v>8</v>
      </c>
      <c r="B23" s="68" t="s">
        <v>281</v>
      </c>
      <c r="C23" s="226">
        <f t="shared" si="2"/>
        <v>1</v>
      </c>
      <c r="D23" s="231">
        <v>0</v>
      </c>
      <c r="E23" s="231">
        <v>0</v>
      </c>
      <c r="F23" s="231">
        <v>1</v>
      </c>
      <c r="G23" s="226">
        <f t="shared" si="1"/>
        <v>1</v>
      </c>
      <c r="H23" s="231">
        <v>0</v>
      </c>
      <c r="I23" s="231">
        <v>0</v>
      </c>
      <c r="J23" s="273">
        <v>0</v>
      </c>
      <c r="K23" s="273">
        <v>0</v>
      </c>
      <c r="L23" s="276">
        <v>1</v>
      </c>
      <c r="M23" s="285"/>
    </row>
    <row r="24" spans="1:36" s="271" customFormat="1" ht="15.75" customHeight="1">
      <c r="A24" s="200">
        <v>9</v>
      </c>
      <c r="B24" s="68" t="s">
        <v>282</v>
      </c>
      <c r="C24" s="226">
        <f t="shared" si="2"/>
        <v>0</v>
      </c>
      <c r="D24" s="231">
        <v>0</v>
      </c>
      <c r="E24" s="231">
        <v>0</v>
      </c>
      <c r="F24" s="231">
        <v>0</v>
      </c>
      <c r="G24" s="226">
        <f t="shared" si="1"/>
        <v>0</v>
      </c>
      <c r="H24" s="231">
        <v>0</v>
      </c>
      <c r="I24" s="231">
        <v>0</v>
      </c>
      <c r="J24" s="273">
        <v>0</v>
      </c>
      <c r="K24" s="273">
        <v>0</v>
      </c>
      <c r="L24" s="273">
        <v>0</v>
      </c>
      <c r="M24" s="285"/>
      <c r="AJ24" s="271" t="s">
        <v>275</v>
      </c>
    </row>
    <row r="25" spans="1:36" s="271" customFormat="1" ht="15.75" customHeight="1">
      <c r="A25" s="200">
        <v>10</v>
      </c>
      <c r="B25" s="68" t="s">
        <v>283</v>
      </c>
      <c r="C25" s="226">
        <f t="shared" si="2"/>
        <v>1</v>
      </c>
      <c r="D25" s="231">
        <v>0</v>
      </c>
      <c r="E25" s="231">
        <v>0</v>
      </c>
      <c r="F25" s="231">
        <v>1</v>
      </c>
      <c r="G25" s="226">
        <f t="shared" si="1"/>
        <v>1</v>
      </c>
      <c r="H25" s="231">
        <v>0</v>
      </c>
      <c r="I25" s="231">
        <v>0</v>
      </c>
      <c r="J25" s="273">
        <v>0</v>
      </c>
      <c r="K25" s="273">
        <v>0</v>
      </c>
      <c r="L25" s="273">
        <v>1</v>
      </c>
      <c r="M25" s="285"/>
      <c r="AJ25" s="199" t="s">
        <v>284</v>
      </c>
    </row>
    <row r="26" spans="1:44" s="271" customFormat="1" ht="15.75" customHeight="1">
      <c r="A26" s="200">
        <v>11</v>
      </c>
      <c r="B26" s="68" t="s">
        <v>285</v>
      </c>
      <c r="C26" s="226">
        <f t="shared" si="2"/>
        <v>0</v>
      </c>
      <c r="D26" s="231">
        <v>0</v>
      </c>
      <c r="E26" s="231">
        <v>0</v>
      </c>
      <c r="F26" s="231">
        <v>0</v>
      </c>
      <c r="G26" s="226">
        <f t="shared" si="1"/>
        <v>0</v>
      </c>
      <c r="H26" s="231">
        <v>0</v>
      </c>
      <c r="I26" s="231">
        <v>0</v>
      </c>
      <c r="J26" s="273">
        <v>0</v>
      </c>
      <c r="K26" s="273">
        <v>0</v>
      </c>
      <c r="L26" s="273">
        <v>0</v>
      </c>
      <c r="AR26" s="199"/>
    </row>
    <row r="27" spans="1:12" s="271" customFormat="1" ht="8.25" customHeight="1">
      <c r="A27" s="288"/>
      <c r="B27" s="289"/>
      <c r="C27" s="290"/>
      <c r="D27" s="290"/>
      <c r="E27" s="290"/>
      <c r="F27" s="290"/>
      <c r="G27" s="290"/>
      <c r="H27" s="291"/>
      <c r="I27" s="291"/>
      <c r="J27" s="292"/>
      <c r="K27" s="292"/>
      <c r="L27" s="293"/>
    </row>
    <row r="28" spans="1:35" ht="15.75" customHeight="1">
      <c r="A28" s="692" t="s">
        <v>286</v>
      </c>
      <c r="B28" s="692"/>
      <c r="C28" s="692"/>
      <c r="D28" s="692"/>
      <c r="E28" s="692"/>
      <c r="F28" s="182"/>
      <c r="G28" s="181"/>
      <c r="H28" s="294" t="s">
        <v>331</v>
      </c>
      <c r="I28" s="295"/>
      <c r="J28" s="295"/>
      <c r="K28" s="295"/>
      <c r="L28" s="295"/>
      <c r="AG28" s="233" t="s">
        <v>287</v>
      </c>
      <c r="AI28" s="190">
        <f>82/88</f>
        <v>0.9318181818181818</v>
      </c>
    </row>
    <row r="29" spans="1:12" ht="15" customHeight="1">
      <c r="A29" s="705" t="s">
        <v>4</v>
      </c>
      <c r="B29" s="705"/>
      <c r="C29" s="705"/>
      <c r="D29" s="705"/>
      <c r="E29" s="705"/>
      <c r="F29" s="182"/>
      <c r="G29" s="183"/>
      <c r="H29" s="708" t="s">
        <v>157</v>
      </c>
      <c r="I29" s="708"/>
      <c r="J29" s="708"/>
      <c r="K29" s="708"/>
      <c r="L29" s="708"/>
    </row>
    <row r="30" spans="1:14" s="170" customFormat="1" ht="18.75">
      <c r="A30" s="702"/>
      <c r="B30" s="702"/>
      <c r="C30" s="702"/>
      <c r="D30" s="702"/>
      <c r="E30" s="702"/>
      <c r="F30" s="296"/>
      <c r="G30" s="182"/>
      <c r="H30" s="703"/>
      <c r="I30" s="703"/>
      <c r="J30" s="703"/>
      <c r="K30" s="703"/>
      <c r="L30" s="703"/>
      <c r="M30" s="297"/>
      <c r="N30" s="297"/>
    </row>
    <row r="31" spans="1:12" ht="18">
      <c r="A31" s="182"/>
      <c r="B31" s="182"/>
      <c r="C31" s="182"/>
      <c r="D31" s="182"/>
      <c r="E31" s="182"/>
      <c r="F31" s="182"/>
      <c r="G31" s="182"/>
      <c r="H31" s="182"/>
      <c r="I31" s="182"/>
      <c r="J31" s="182"/>
      <c r="K31" s="182"/>
      <c r="L31" s="298"/>
    </row>
    <row r="32" spans="1:12" ht="18">
      <c r="A32" s="182"/>
      <c r="B32" s="783" t="s">
        <v>290</v>
      </c>
      <c r="C32" s="783"/>
      <c r="D32" s="783"/>
      <c r="E32" s="783"/>
      <c r="F32" s="182"/>
      <c r="G32" s="182"/>
      <c r="H32" s="182"/>
      <c r="I32" s="783" t="s">
        <v>290</v>
      </c>
      <c r="J32" s="783"/>
      <c r="K32" s="783"/>
      <c r="L32" s="298"/>
    </row>
    <row r="33" spans="1:12" ht="10.5" customHeight="1">
      <c r="A33" s="182"/>
      <c r="B33" s="182"/>
      <c r="C33" s="299" t="s">
        <v>289</v>
      </c>
      <c r="D33" s="299"/>
      <c r="E33" s="299"/>
      <c r="F33" s="299"/>
      <c r="G33" s="299"/>
      <c r="H33" s="299"/>
      <c r="I33" s="299"/>
      <c r="J33" s="300" t="s">
        <v>289</v>
      </c>
      <c r="K33" s="299"/>
      <c r="L33" s="299"/>
    </row>
    <row r="34" spans="1:12" ht="18" hidden="1">
      <c r="A34" s="182"/>
      <c r="B34" s="182"/>
      <c r="C34" s="182"/>
      <c r="D34" s="182"/>
      <c r="E34" s="182"/>
      <c r="F34" s="182"/>
      <c r="G34" s="182"/>
      <c r="H34" s="182"/>
      <c r="I34" s="182"/>
      <c r="J34" s="182"/>
      <c r="K34" s="182"/>
      <c r="L34" s="298"/>
    </row>
    <row r="35" spans="1:12" ht="18">
      <c r="A35" s="182"/>
      <c r="B35" s="182"/>
      <c r="C35" s="182"/>
      <c r="D35" s="182"/>
      <c r="E35" s="182"/>
      <c r="F35" s="182"/>
      <c r="G35" s="182"/>
      <c r="H35" s="182"/>
      <c r="I35" s="182"/>
      <c r="J35" s="182"/>
      <c r="K35" s="182"/>
      <c r="L35" s="298"/>
    </row>
    <row r="36" spans="1:12" ht="12.75" customHeight="1">
      <c r="A36" s="182"/>
      <c r="B36" s="182"/>
      <c r="C36" s="182"/>
      <c r="D36" s="182"/>
      <c r="E36" s="182"/>
      <c r="F36" s="182"/>
      <c r="G36" s="182"/>
      <c r="H36" s="182"/>
      <c r="I36" s="301"/>
      <c r="J36" s="301"/>
      <c r="K36" s="301"/>
      <c r="L36" s="301"/>
    </row>
    <row r="37" spans="1:12" ht="12.75" customHeight="1" hidden="1">
      <c r="A37" s="182"/>
      <c r="B37" s="182"/>
      <c r="C37" s="182"/>
      <c r="D37" s="182"/>
      <c r="E37" s="182"/>
      <c r="F37" s="182"/>
      <c r="G37" s="182"/>
      <c r="H37" s="301"/>
      <c r="I37" s="301"/>
      <c r="J37" s="301"/>
      <c r="K37" s="301"/>
      <c r="L37" s="301"/>
    </row>
    <row r="38" spans="1:12" ht="12.75" customHeight="1" hidden="1">
      <c r="A38" s="182"/>
      <c r="B38" s="182"/>
      <c r="C38" s="182"/>
      <c r="D38" s="182"/>
      <c r="E38" s="182"/>
      <c r="F38" s="182"/>
      <c r="G38" s="182"/>
      <c r="H38" s="301"/>
      <c r="I38" s="301"/>
      <c r="J38" s="301"/>
      <c r="K38" s="301"/>
      <c r="L38" s="301"/>
    </row>
    <row r="39" spans="1:12" ht="12.75" customHeight="1" hidden="1">
      <c r="A39" s="302" t="s">
        <v>39</v>
      </c>
      <c r="B39" s="182"/>
      <c r="C39" s="182"/>
      <c r="D39" s="182"/>
      <c r="E39" s="182"/>
      <c r="F39" s="182"/>
      <c r="G39" s="182"/>
      <c r="H39" s="301"/>
      <c r="I39" s="301"/>
      <c r="J39" s="301"/>
      <c r="K39" s="301"/>
      <c r="L39" s="301"/>
    </row>
    <row r="40" spans="1:16" ht="18" customHeight="1" hidden="1">
      <c r="A40" s="303"/>
      <c r="B40" s="792" t="s">
        <v>216</v>
      </c>
      <c r="C40" s="792"/>
      <c r="D40" s="792"/>
      <c r="E40" s="792"/>
      <c r="F40" s="792"/>
      <c r="G40" s="303"/>
      <c r="H40" s="301"/>
      <c r="I40" s="301"/>
      <c r="J40" s="301"/>
      <c r="K40" s="301"/>
      <c r="L40" s="301"/>
      <c r="M40" s="265"/>
      <c r="N40" s="265"/>
      <c r="O40" s="265"/>
      <c r="P40" s="265"/>
    </row>
    <row r="41" spans="1:12" ht="12.75" customHeight="1" hidden="1">
      <c r="A41" s="182"/>
      <c r="B41" s="279" t="s">
        <v>217</v>
      </c>
      <c r="C41" s="304"/>
      <c r="D41" s="304"/>
      <c r="E41" s="304"/>
      <c r="F41" s="304"/>
      <c r="G41" s="182"/>
      <c r="H41" s="301"/>
      <c r="I41" s="301"/>
      <c r="J41" s="301"/>
      <c r="K41" s="301"/>
      <c r="L41" s="301"/>
    </row>
    <row r="42" spans="1:12" ht="12.75" customHeight="1" hidden="1">
      <c r="A42" s="182"/>
      <c r="B42" s="236" t="s">
        <v>218</v>
      </c>
      <c r="C42" s="304"/>
      <c r="D42" s="304"/>
      <c r="E42" s="304"/>
      <c r="F42" s="304"/>
      <c r="G42" s="182"/>
      <c r="H42" s="301"/>
      <c r="I42" s="301"/>
      <c r="J42" s="301"/>
      <c r="K42" s="301"/>
      <c r="L42" s="301"/>
    </row>
    <row r="43" spans="1:12" ht="18.75">
      <c r="A43" s="575" t="s">
        <v>332</v>
      </c>
      <c r="B43" s="575"/>
      <c r="C43" s="575"/>
      <c r="D43" s="575"/>
      <c r="E43" s="575"/>
      <c r="F43" s="182"/>
      <c r="G43" s="301"/>
      <c r="H43" s="576" t="s">
        <v>247</v>
      </c>
      <c r="I43" s="576"/>
      <c r="J43" s="576"/>
      <c r="K43" s="576"/>
      <c r="L43" s="576"/>
    </row>
    <row r="44" spans="1:12" ht="12.75" customHeight="1">
      <c r="A44" s="182"/>
      <c r="B44" s="182"/>
      <c r="C44" s="182"/>
      <c r="D44" s="182"/>
      <c r="E44" s="182"/>
      <c r="F44" s="182"/>
      <c r="G44" s="182"/>
      <c r="H44" s="301"/>
      <c r="I44" s="301"/>
      <c r="J44" s="301"/>
      <c r="K44" s="301"/>
      <c r="L44" s="301"/>
    </row>
  </sheetData>
  <sheetProtection/>
  <mergeCells count="37">
    <mergeCell ref="A1:C1"/>
    <mergeCell ref="A3:C3"/>
    <mergeCell ref="A4:C4"/>
    <mergeCell ref="A13:B13"/>
    <mergeCell ref="A2:C2"/>
    <mergeCell ref="A5:B5"/>
    <mergeCell ref="A10:B10"/>
    <mergeCell ref="A6:B9"/>
    <mergeCell ref="A12:B12"/>
    <mergeCell ref="A11:B11"/>
    <mergeCell ref="D1:H2"/>
    <mergeCell ref="K8:K9"/>
    <mergeCell ref="G7:G9"/>
    <mergeCell ref="G6:L6"/>
    <mergeCell ref="D7:F7"/>
    <mergeCell ref="D8:D9"/>
    <mergeCell ref="E8:E9"/>
    <mergeCell ref="F8:F9"/>
    <mergeCell ref="H7:L7"/>
    <mergeCell ref="D4:H4"/>
    <mergeCell ref="A30:E30"/>
    <mergeCell ref="I5:L5"/>
    <mergeCell ref="L8:L9"/>
    <mergeCell ref="H8:H9"/>
    <mergeCell ref="D6:F6"/>
    <mergeCell ref="I8:I9"/>
    <mergeCell ref="J8:J9"/>
    <mergeCell ref="I32:K32"/>
    <mergeCell ref="A28:E28"/>
    <mergeCell ref="C6:C9"/>
    <mergeCell ref="A43:E43"/>
    <mergeCell ref="A29:E29"/>
    <mergeCell ref="B32:E32"/>
    <mergeCell ref="H29:L29"/>
    <mergeCell ref="H43:L43"/>
    <mergeCell ref="B40:F40"/>
    <mergeCell ref="H30:L30"/>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0" customWidth="1"/>
    <col min="2" max="2" width="21.50390625" style="170" customWidth="1"/>
    <col min="3" max="3" width="6.125" style="170" customWidth="1"/>
    <col min="4" max="4" width="7.50390625" style="170" customWidth="1"/>
    <col min="5" max="5" width="4.75390625" style="170" customWidth="1"/>
    <col min="6" max="6" width="6.375" style="170" customWidth="1"/>
    <col min="7" max="7" width="4.50390625" style="170" customWidth="1"/>
    <col min="8" max="8" width="7.25390625" style="170" customWidth="1"/>
    <col min="9" max="9" width="4.375" style="170" customWidth="1"/>
    <col min="10" max="10" width="7.50390625" style="170" customWidth="1"/>
    <col min="11" max="11" width="4.25390625" style="170" customWidth="1"/>
    <col min="12" max="12" width="6.50390625" style="170" customWidth="1"/>
    <col min="13" max="13" width="5.375" style="170" customWidth="1"/>
    <col min="14" max="14" width="7.50390625" style="170" customWidth="1"/>
    <col min="15" max="15" width="4.375" style="170" customWidth="1"/>
    <col min="16" max="16" width="7.00390625" style="170" customWidth="1"/>
    <col min="17" max="17" width="5.75390625" style="170" customWidth="1"/>
    <col min="18" max="18" width="6.75390625" style="170" customWidth="1"/>
    <col min="19" max="19" width="4.00390625" style="170" customWidth="1"/>
    <col min="20" max="20" width="6.125" style="170" customWidth="1"/>
    <col min="21" max="28" width="8.00390625" style="170" customWidth="1"/>
    <col min="29" max="29" width="8.375" style="170" customWidth="1"/>
    <col min="30" max="30" width="8.00390625" style="170" customWidth="1"/>
    <col min="31" max="31" width="11.25390625" style="170" customWidth="1"/>
    <col min="32" max="32" width="13.50390625" style="170" customWidth="1"/>
    <col min="33" max="16384" width="8.00390625" style="170" customWidth="1"/>
  </cols>
  <sheetData>
    <row r="1" spans="1:20" s="177" customFormat="1" ht="18" customHeight="1">
      <c r="A1" s="720" t="s">
        <v>219</v>
      </c>
      <c r="B1" s="720"/>
      <c r="C1" s="720"/>
      <c r="D1" s="720"/>
      <c r="E1" s="306"/>
      <c r="F1" s="716" t="s">
        <v>367</v>
      </c>
      <c r="G1" s="716"/>
      <c r="H1" s="716"/>
      <c r="I1" s="716"/>
      <c r="J1" s="716"/>
      <c r="K1" s="716"/>
      <c r="L1" s="716"/>
      <c r="M1" s="716"/>
      <c r="N1" s="716"/>
      <c r="O1" s="716"/>
      <c r="P1" s="307" t="s">
        <v>291</v>
      </c>
      <c r="Q1" s="308"/>
      <c r="R1" s="308"/>
      <c r="S1" s="308"/>
      <c r="T1" s="308"/>
    </row>
    <row r="2" spans="1:20" s="177" customFormat="1" ht="20.25" customHeight="1">
      <c r="A2" s="825" t="s">
        <v>301</v>
      </c>
      <c r="B2" s="825"/>
      <c r="C2" s="825"/>
      <c r="D2" s="825"/>
      <c r="E2" s="306"/>
      <c r="F2" s="716"/>
      <c r="G2" s="716"/>
      <c r="H2" s="716"/>
      <c r="I2" s="716"/>
      <c r="J2" s="716"/>
      <c r="K2" s="716"/>
      <c r="L2" s="716"/>
      <c r="M2" s="716"/>
      <c r="N2" s="716"/>
      <c r="O2" s="716"/>
      <c r="P2" s="308" t="s">
        <v>333</v>
      </c>
      <c r="Q2" s="308"/>
      <c r="R2" s="308"/>
      <c r="S2" s="308"/>
      <c r="T2" s="308"/>
    </row>
    <row r="3" spans="1:20" s="177" customFormat="1" ht="15" customHeight="1">
      <c r="A3" s="825" t="s">
        <v>253</v>
      </c>
      <c r="B3" s="825"/>
      <c r="C3" s="825"/>
      <c r="D3" s="825"/>
      <c r="E3" s="306"/>
      <c r="F3" s="716"/>
      <c r="G3" s="716"/>
      <c r="H3" s="716"/>
      <c r="I3" s="716"/>
      <c r="J3" s="716"/>
      <c r="K3" s="716"/>
      <c r="L3" s="716"/>
      <c r="M3" s="716"/>
      <c r="N3" s="716"/>
      <c r="O3" s="716"/>
      <c r="P3" s="307" t="s">
        <v>359</v>
      </c>
      <c r="Q3" s="307"/>
      <c r="R3" s="307"/>
      <c r="S3" s="309"/>
      <c r="T3" s="309"/>
    </row>
    <row r="4" spans="1:20" s="177" customFormat="1" ht="15.75" customHeight="1">
      <c r="A4" s="828" t="s">
        <v>334</v>
      </c>
      <c r="B4" s="828"/>
      <c r="C4" s="828"/>
      <c r="D4" s="828"/>
      <c r="E4" s="307"/>
      <c r="F4" s="716"/>
      <c r="G4" s="716"/>
      <c r="H4" s="716"/>
      <c r="I4" s="716"/>
      <c r="J4" s="716"/>
      <c r="K4" s="716"/>
      <c r="L4" s="716"/>
      <c r="M4" s="716"/>
      <c r="N4" s="716"/>
      <c r="O4" s="716"/>
      <c r="P4" s="308" t="s">
        <v>303</v>
      </c>
      <c r="Q4" s="307"/>
      <c r="R4" s="307"/>
      <c r="S4" s="309"/>
      <c r="T4" s="309"/>
    </row>
    <row r="5" spans="1:18" s="177" customFormat="1" ht="24" customHeight="1">
      <c r="A5" s="310"/>
      <c r="B5" s="310"/>
      <c r="C5" s="310"/>
      <c r="F5" s="820"/>
      <c r="G5" s="820"/>
      <c r="H5" s="820"/>
      <c r="I5" s="820"/>
      <c r="J5" s="820"/>
      <c r="K5" s="820"/>
      <c r="L5" s="820"/>
      <c r="M5" s="820"/>
      <c r="N5" s="820"/>
      <c r="O5" s="820"/>
      <c r="P5" s="311" t="s">
        <v>335</v>
      </c>
      <c r="Q5" s="312"/>
      <c r="R5" s="312"/>
    </row>
    <row r="6" spans="1:20" s="313" customFormat="1" ht="21.75" customHeight="1">
      <c r="A6" s="821" t="s">
        <v>57</v>
      </c>
      <c r="B6" s="822"/>
      <c r="C6" s="723" t="s">
        <v>31</v>
      </c>
      <c r="D6" s="726"/>
      <c r="E6" s="723" t="s">
        <v>7</v>
      </c>
      <c r="F6" s="815"/>
      <c r="G6" s="815"/>
      <c r="H6" s="815"/>
      <c r="I6" s="815"/>
      <c r="J6" s="815"/>
      <c r="K6" s="815"/>
      <c r="L6" s="815"/>
      <c r="M6" s="815"/>
      <c r="N6" s="815"/>
      <c r="O6" s="815"/>
      <c r="P6" s="815"/>
      <c r="Q6" s="815"/>
      <c r="R6" s="815"/>
      <c r="S6" s="815"/>
      <c r="T6" s="726"/>
    </row>
    <row r="7" spans="1:21" s="313" customFormat="1" ht="22.5" customHeight="1">
      <c r="A7" s="823"/>
      <c r="B7" s="824"/>
      <c r="C7" s="695" t="s">
        <v>336</v>
      </c>
      <c r="D7" s="695" t="s">
        <v>337</v>
      </c>
      <c r="E7" s="723" t="s">
        <v>220</v>
      </c>
      <c r="F7" s="826"/>
      <c r="G7" s="826"/>
      <c r="H7" s="826"/>
      <c r="I7" s="826"/>
      <c r="J7" s="826"/>
      <c r="K7" s="826"/>
      <c r="L7" s="827"/>
      <c r="M7" s="723" t="s">
        <v>338</v>
      </c>
      <c r="N7" s="815"/>
      <c r="O7" s="815"/>
      <c r="P7" s="815"/>
      <c r="Q7" s="815"/>
      <c r="R7" s="815"/>
      <c r="S7" s="815"/>
      <c r="T7" s="726"/>
      <c r="U7" s="314"/>
    </row>
    <row r="8" spans="1:20" s="313" customFormat="1" ht="42.75" customHeight="1">
      <c r="A8" s="823"/>
      <c r="B8" s="824"/>
      <c r="C8" s="696"/>
      <c r="D8" s="696"/>
      <c r="E8" s="694" t="s">
        <v>339</v>
      </c>
      <c r="F8" s="694"/>
      <c r="G8" s="723" t="s">
        <v>340</v>
      </c>
      <c r="H8" s="815"/>
      <c r="I8" s="815"/>
      <c r="J8" s="815"/>
      <c r="K8" s="815"/>
      <c r="L8" s="726"/>
      <c r="M8" s="694" t="s">
        <v>341</v>
      </c>
      <c r="N8" s="694"/>
      <c r="O8" s="723" t="s">
        <v>340</v>
      </c>
      <c r="P8" s="815"/>
      <c r="Q8" s="815"/>
      <c r="R8" s="815"/>
      <c r="S8" s="815"/>
      <c r="T8" s="726"/>
    </row>
    <row r="9" spans="1:20" s="313" customFormat="1" ht="35.25" customHeight="1">
      <c r="A9" s="823"/>
      <c r="B9" s="824"/>
      <c r="C9" s="696"/>
      <c r="D9" s="696"/>
      <c r="E9" s="695" t="s">
        <v>221</v>
      </c>
      <c r="F9" s="695" t="s">
        <v>222</v>
      </c>
      <c r="G9" s="813" t="s">
        <v>223</v>
      </c>
      <c r="H9" s="814"/>
      <c r="I9" s="813" t="s">
        <v>224</v>
      </c>
      <c r="J9" s="814"/>
      <c r="K9" s="813" t="s">
        <v>225</v>
      </c>
      <c r="L9" s="814"/>
      <c r="M9" s="695" t="s">
        <v>226</v>
      </c>
      <c r="N9" s="695" t="s">
        <v>222</v>
      </c>
      <c r="O9" s="813" t="s">
        <v>223</v>
      </c>
      <c r="P9" s="814"/>
      <c r="Q9" s="813" t="s">
        <v>227</v>
      </c>
      <c r="R9" s="814"/>
      <c r="S9" s="813" t="s">
        <v>228</v>
      </c>
      <c r="T9" s="814"/>
    </row>
    <row r="10" spans="1:20" s="313" customFormat="1" ht="25.5" customHeight="1">
      <c r="A10" s="813"/>
      <c r="B10" s="814"/>
      <c r="C10" s="697"/>
      <c r="D10" s="697"/>
      <c r="E10" s="697"/>
      <c r="F10" s="697"/>
      <c r="G10" s="215" t="s">
        <v>226</v>
      </c>
      <c r="H10" s="215" t="s">
        <v>222</v>
      </c>
      <c r="I10" s="219" t="s">
        <v>226</v>
      </c>
      <c r="J10" s="215" t="s">
        <v>222</v>
      </c>
      <c r="K10" s="219" t="s">
        <v>226</v>
      </c>
      <c r="L10" s="215" t="s">
        <v>222</v>
      </c>
      <c r="M10" s="697"/>
      <c r="N10" s="697"/>
      <c r="O10" s="215" t="s">
        <v>226</v>
      </c>
      <c r="P10" s="215" t="s">
        <v>222</v>
      </c>
      <c r="Q10" s="219" t="s">
        <v>226</v>
      </c>
      <c r="R10" s="215" t="s">
        <v>222</v>
      </c>
      <c r="S10" s="219" t="s">
        <v>226</v>
      </c>
      <c r="T10" s="215" t="s">
        <v>222</v>
      </c>
    </row>
    <row r="11" spans="1:32" s="222" customFormat="1" ht="12.75">
      <c r="A11" s="810" t="s">
        <v>6</v>
      </c>
      <c r="B11" s="811"/>
      <c r="C11" s="315">
        <v>1</v>
      </c>
      <c r="D11" s="220">
        <v>2</v>
      </c>
      <c r="E11" s="315">
        <v>3</v>
      </c>
      <c r="F11" s="220">
        <v>4</v>
      </c>
      <c r="G11" s="315">
        <v>5</v>
      </c>
      <c r="H11" s="220">
        <v>6</v>
      </c>
      <c r="I11" s="315">
        <v>7</v>
      </c>
      <c r="J11" s="220">
        <v>8</v>
      </c>
      <c r="K11" s="315">
        <v>9</v>
      </c>
      <c r="L11" s="220">
        <v>10</v>
      </c>
      <c r="M11" s="315">
        <v>11</v>
      </c>
      <c r="N11" s="220">
        <v>12</v>
      </c>
      <c r="O11" s="315">
        <v>13</v>
      </c>
      <c r="P11" s="220">
        <v>14</v>
      </c>
      <c r="Q11" s="315">
        <v>15</v>
      </c>
      <c r="R11" s="220">
        <v>16</v>
      </c>
      <c r="S11" s="315">
        <v>17</v>
      </c>
      <c r="T11" s="220">
        <v>18</v>
      </c>
      <c r="AF11" s="222" t="s">
        <v>267</v>
      </c>
    </row>
    <row r="12" spans="1:20" s="222" customFormat="1" ht="20.25" customHeight="1">
      <c r="A12" s="818" t="s">
        <v>323</v>
      </c>
      <c r="B12" s="819"/>
      <c r="C12" s="223">
        <f aca="true" t="shared" si="0" ref="C12:T12">C14-C13</f>
        <v>-1</v>
      </c>
      <c r="D12" s="223">
        <f t="shared" si="0"/>
        <v>-1</v>
      </c>
      <c r="E12" s="223">
        <f t="shared" si="0"/>
        <v>0</v>
      </c>
      <c r="F12" s="223">
        <f t="shared" si="0"/>
        <v>0</v>
      </c>
      <c r="G12" s="223">
        <f t="shared" si="0"/>
        <v>0</v>
      </c>
      <c r="H12" s="223">
        <f t="shared" si="0"/>
        <v>0</v>
      </c>
      <c r="I12" s="223">
        <f t="shared" si="0"/>
        <v>0</v>
      </c>
      <c r="J12" s="223">
        <f t="shared" si="0"/>
        <v>0</v>
      </c>
      <c r="K12" s="223">
        <f t="shared" si="0"/>
        <v>0</v>
      </c>
      <c r="L12" s="223">
        <f t="shared" si="0"/>
        <v>0</v>
      </c>
      <c r="M12" s="223">
        <f t="shared" si="0"/>
        <v>-1</v>
      </c>
      <c r="N12" s="223">
        <f t="shared" si="0"/>
        <v>-1</v>
      </c>
      <c r="O12" s="223">
        <f t="shared" si="0"/>
        <v>-1</v>
      </c>
      <c r="P12" s="223">
        <f t="shared" si="0"/>
        <v>-1</v>
      </c>
      <c r="Q12" s="223">
        <f t="shared" si="0"/>
        <v>0</v>
      </c>
      <c r="R12" s="223">
        <f t="shared" si="0"/>
        <v>0</v>
      </c>
      <c r="S12" s="223">
        <f t="shared" si="0"/>
        <v>0</v>
      </c>
      <c r="T12" s="223">
        <f t="shared" si="0"/>
        <v>0</v>
      </c>
    </row>
    <row r="13" spans="1:20" s="222" customFormat="1" ht="23.25" customHeight="1">
      <c r="A13" s="816" t="s">
        <v>299</v>
      </c>
      <c r="B13" s="817"/>
      <c r="C13" s="224">
        <v>1</v>
      </c>
      <c r="D13" s="224">
        <v>1</v>
      </c>
      <c r="E13" s="224">
        <v>0</v>
      </c>
      <c r="F13" s="224">
        <v>0</v>
      </c>
      <c r="G13" s="224">
        <v>0</v>
      </c>
      <c r="H13" s="224">
        <v>0</v>
      </c>
      <c r="I13" s="224">
        <v>0</v>
      </c>
      <c r="J13" s="224">
        <v>0</v>
      </c>
      <c r="K13" s="224">
        <v>0</v>
      </c>
      <c r="L13" s="224">
        <v>0</v>
      </c>
      <c r="M13" s="224">
        <v>1</v>
      </c>
      <c r="N13" s="224">
        <v>1</v>
      </c>
      <c r="O13" s="224">
        <v>1</v>
      </c>
      <c r="P13" s="224">
        <v>1</v>
      </c>
      <c r="Q13" s="224">
        <v>0</v>
      </c>
      <c r="R13" s="224">
        <v>0</v>
      </c>
      <c r="S13" s="224">
        <v>0</v>
      </c>
      <c r="T13" s="224">
        <v>0</v>
      </c>
    </row>
    <row r="14" spans="1:37" s="178" customFormat="1" ht="15.75" customHeight="1">
      <c r="A14" s="808" t="s">
        <v>30</v>
      </c>
      <c r="B14" s="809"/>
      <c r="C14" s="316">
        <f>C15+C16</f>
        <v>0</v>
      </c>
      <c r="D14" s="316">
        <f>D15+D16</f>
        <v>0</v>
      </c>
      <c r="E14" s="316">
        <f>E20+E31+E36+E42+E53+E59+E62+E66+E70+E74+E82+E89</f>
        <v>0</v>
      </c>
      <c r="F14" s="316">
        <f aca="true" t="shared" si="1" ref="F14:T14">F15+F16</f>
        <v>0</v>
      </c>
      <c r="G14" s="316">
        <f t="shared" si="1"/>
        <v>0</v>
      </c>
      <c r="H14" s="316">
        <f t="shared" si="1"/>
        <v>0</v>
      </c>
      <c r="I14" s="316">
        <f t="shared" si="1"/>
        <v>0</v>
      </c>
      <c r="J14" s="316">
        <f t="shared" si="1"/>
        <v>0</v>
      </c>
      <c r="K14" s="316">
        <f t="shared" si="1"/>
        <v>0</v>
      </c>
      <c r="L14" s="316">
        <f t="shared" si="1"/>
        <v>0</v>
      </c>
      <c r="M14" s="316">
        <f t="shared" si="1"/>
        <v>0</v>
      </c>
      <c r="N14" s="316">
        <f t="shared" si="1"/>
        <v>0</v>
      </c>
      <c r="O14" s="316">
        <f t="shared" si="1"/>
        <v>0</v>
      </c>
      <c r="P14" s="316">
        <f t="shared" si="1"/>
        <v>0</v>
      </c>
      <c r="Q14" s="316">
        <f t="shared" si="1"/>
        <v>0</v>
      </c>
      <c r="R14" s="316">
        <f t="shared" si="1"/>
        <v>0</v>
      </c>
      <c r="S14" s="316">
        <f t="shared" si="1"/>
        <v>0</v>
      </c>
      <c r="T14" s="317">
        <f t="shared" si="1"/>
        <v>0</v>
      </c>
      <c r="AK14" s="199"/>
    </row>
    <row r="15" spans="1:20" s="178" customFormat="1" ht="15.75" customHeight="1">
      <c r="A15" s="197" t="s">
        <v>0</v>
      </c>
      <c r="B15" s="198" t="s">
        <v>134</v>
      </c>
      <c r="C15" s="316">
        <f>E15+M15</f>
        <v>0</v>
      </c>
      <c r="D15" s="226">
        <f>F15+N15</f>
        <v>0</v>
      </c>
      <c r="E15" s="231">
        <v>0</v>
      </c>
      <c r="F15" s="231">
        <v>0</v>
      </c>
      <c r="G15" s="231">
        <v>0</v>
      </c>
      <c r="H15" s="231">
        <v>0</v>
      </c>
      <c r="I15" s="231">
        <v>0</v>
      </c>
      <c r="J15" s="231">
        <v>0</v>
      </c>
      <c r="K15" s="231">
        <v>0</v>
      </c>
      <c r="L15" s="231">
        <v>0</v>
      </c>
      <c r="M15" s="231">
        <v>0</v>
      </c>
      <c r="N15" s="231">
        <v>0</v>
      </c>
      <c r="O15" s="231">
        <v>0</v>
      </c>
      <c r="P15" s="231">
        <v>0</v>
      </c>
      <c r="Q15" s="231">
        <v>0</v>
      </c>
      <c r="R15" s="231">
        <v>0</v>
      </c>
      <c r="S15" s="231">
        <v>0</v>
      </c>
      <c r="T15" s="231">
        <v>0</v>
      </c>
    </row>
    <row r="16" spans="1:38" s="178" customFormat="1" ht="15.75" customHeight="1">
      <c r="A16" s="254" t="s">
        <v>1</v>
      </c>
      <c r="B16" s="198" t="s">
        <v>17</v>
      </c>
      <c r="C16" s="316">
        <f aca="true" t="shared" si="2" ref="C16:T16">C17+C18+C19+C20+C21+C22+C23+C24+C25+C26+C27</f>
        <v>0</v>
      </c>
      <c r="D16" s="226">
        <f t="shared" si="2"/>
        <v>0</v>
      </c>
      <c r="E16" s="316">
        <f t="shared" si="2"/>
        <v>0</v>
      </c>
      <c r="F16" s="316">
        <f t="shared" si="2"/>
        <v>0</v>
      </c>
      <c r="G16" s="316">
        <f t="shared" si="2"/>
        <v>0</v>
      </c>
      <c r="H16" s="316">
        <f t="shared" si="2"/>
        <v>0</v>
      </c>
      <c r="I16" s="316">
        <f t="shared" si="2"/>
        <v>0</v>
      </c>
      <c r="J16" s="316">
        <f t="shared" si="2"/>
        <v>0</v>
      </c>
      <c r="K16" s="316">
        <f t="shared" si="2"/>
        <v>0</v>
      </c>
      <c r="L16" s="316">
        <f t="shared" si="2"/>
        <v>0</v>
      </c>
      <c r="M16" s="316">
        <f t="shared" si="2"/>
        <v>0</v>
      </c>
      <c r="N16" s="316">
        <f t="shared" si="2"/>
        <v>0</v>
      </c>
      <c r="O16" s="316">
        <f t="shared" si="2"/>
        <v>0</v>
      </c>
      <c r="P16" s="316">
        <f t="shared" si="2"/>
        <v>0</v>
      </c>
      <c r="Q16" s="316">
        <f t="shared" si="2"/>
        <v>0</v>
      </c>
      <c r="R16" s="316">
        <f t="shared" si="2"/>
        <v>0</v>
      </c>
      <c r="S16" s="316">
        <f t="shared" si="2"/>
        <v>0</v>
      </c>
      <c r="T16" s="317">
        <f t="shared" si="2"/>
        <v>0</v>
      </c>
      <c r="AL16" s="199"/>
    </row>
    <row r="17" spans="1:32" s="178" customFormat="1" ht="15.75" customHeight="1">
      <c r="A17" s="200">
        <v>1</v>
      </c>
      <c r="B17" s="68" t="s">
        <v>268</v>
      </c>
      <c r="C17" s="316">
        <f aca="true" t="shared" si="3" ref="C17:C27">E17+M17</f>
        <v>0</v>
      </c>
      <c r="D17" s="226">
        <f aca="true" t="shared" si="4" ref="D17:D27">F17+N17</f>
        <v>0</v>
      </c>
      <c r="E17" s="231">
        <v>0</v>
      </c>
      <c r="F17" s="231">
        <v>0</v>
      </c>
      <c r="G17" s="231">
        <v>0</v>
      </c>
      <c r="H17" s="231">
        <v>0</v>
      </c>
      <c r="I17" s="231">
        <v>0</v>
      </c>
      <c r="J17" s="231">
        <v>0</v>
      </c>
      <c r="K17" s="231">
        <v>0</v>
      </c>
      <c r="L17" s="231">
        <v>0</v>
      </c>
      <c r="M17" s="231">
        <v>0</v>
      </c>
      <c r="N17" s="231">
        <v>0</v>
      </c>
      <c r="O17" s="231">
        <v>0</v>
      </c>
      <c r="P17" s="231">
        <v>0</v>
      </c>
      <c r="Q17" s="231">
        <v>0</v>
      </c>
      <c r="R17" s="231">
        <v>0</v>
      </c>
      <c r="S17" s="231">
        <v>0</v>
      </c>
      <c r="T17" s="231">
        <v>0</v>
      </c>
      <c r="AF17" s="199" t="s">
        <v>270</v>
      </c>
    </row>
    <row r="18" spans="1:20" s="178" customFormat="1" ht="15.75" customHeight="1">
      <c r="A18" s="200">
        <v>2</v>
      </c>
      <c r="B18" s="68" t="s">
        <v>300</v>
      </c>
      <c r="C18" s="316">
        <f t="shared" si="3"/>
        <v>0</v>
      </c>
      <c r="D18" s="226">
        <f t="shared" si="4"/>
        <v>0</v>
      </c>
      <c r="E18" s="231">
        <v>0</v>
      </c>
      <c r="F18" s="231">
        <v>0</v>
      </c>
      <c r="G18" s="231">
        <v>0</v>
      </c>
      <c r="H18" s="231">
        <v>0</v>
      </c>
      <c r="I18" s="231">
        <v>0</v>
      </c>
      <c r="J18" s="231">
        <v>0</v>
      </c>
      <c r="K18" s="231">
        <v>0</v>
      </c>
      <c r="L18" s="231">
        <v>0</v>
      </c>
      <c r="M18" s="231">
        <v>0</v>
      </c>
      <c r="N18" s="231">
        <v>0</v>
      </c>
      <c r="O18" s="231">
        <v>0</v>
      </c>
      <c r="P18" s="231">
        <v>0</v>
      </c>
      <c r="Q18" s="231">
        <v>0</v>
      </c>
      <c r="R18" s="231">
        <v>0</v>
      </c>
      <c r="S18" s="231">
        <v>0</v>
      </c>
      <c r="T18" s="231">
        <v>0</v>
      </c>
    </row>
    <row r="19" spans="1:20" s="178" customFormat="1" ht="15.75" customHeight="1">
      <c r="A19" s="200">
        <v>3</v>
      </c>
      <c r="B19" s="68" t="s">
        <v>271</v>
      </c>
      <c r="C19" s="316">
        <f t="shared" si="3"/>
        <v>0</v>
      </c>
      <c r="D19" s="226">
        <f t="shared" si="4"/>
        <v>0</v>
      </c>
      <c r="E19" s="231">
        <v>0</v>
      </c>
      <c r="F19" s="231">
        <v>0</v>
      </c>
      <c r="G19" s="231">
        <v>0</v>
      </c>
      <c r="H19" s="231">
        <v>0</v>
      </c>
      <c r="I19" s="231">
        <v>0</v>
      </c>
      <c r="J19" s="231">
        <v>0</v>
      </c>
      <c r="K19" s="231">
        <v>0</v>
      </c>
      <c r="L19" s="231">
        <v>0</v>
      </c>
      <c r="M19" s="231">
        <v>0</v>
      </c>
      <c r="N19" s="231">
        <v>0</v>
      </c>
      <c r="O19" s="231">
        <v>0</v>
      </c>
      <c r="P19" s="231">
        <v>0</v>
      </c>
      <c r="Q19" s="231">
        <v>0</v>
      </c>
      <c r="R19" s="231">
        <v>0</v>
      </c>
      <c r="S19" s="231">
        <v>0</v>
      </c>
      <c r="T19" s="231">
        <v>0</v>
      </c>
    </row>
    <row r="20" spans="1:20" s="178" customFormat="1" ht="15.75" customHeight="1">
      <c r="A20" s="200">
        <v>4</v>
      </c>
      <c r="B20" s="68" t="s">
        <v>272</v>
      </c>
      <c r="C20" s="316">
        <f t="shared" si="3"/>
        <v>0</v>
      </c>
      <c r="D20" s="226">
        <f t="shared" si="4"/>
        <v>0</v>
      </c>
      <c r="E20" s="231">
        <v>0</v>
      </c>
      <c r="F20" s="231">
        <v>0</v>
      </c>
      <c r="G20" s="231">
        <v>0</v>
      </c>
      <c r="H20" s="231">
        <v>0</v>
      </c>
      <c r="I20" s="231">
        <v>0</v>
      </c>
      <c r="J20" s="231">
        <v>0</v>
      </c>
      <c r="K20" s="231">
        <v>0</v>
      </c>
      <c r="L20" s="231">
        <v>0</v>
      </c>
      <c r="M20" s="231"/>
      <c r="N20" s="231"/>
      <c r="O20" s="231"/>
      <c r="P20" s="231"/>
      <c r="Q20" s="231">
        <v>0</v>
      </c>
      <c r="R20" s="231">
        <v>0</v>
      </c>
      <c r="S20" s="231">
        <v>0</v>
      </c>
      <c r="T20" s="231">
        <v>0</v>
      </c>
    </row>
    <row r="21" spans="1:39" s="178" customFormat="1" ht="15.75" customHeight="1">
      <c r="A21" s="200">
        <v>5</v>
      </c>
      <c r="B21" s="68" t="s">
        <v>273</v>
      </c>
      <c r="C21" s="316">
        <f t="shared" si="3"/>
        <v>0</v>
      </c>
      <c r="D21" s="226">
        <f t="shared" si="4"/>
        <v>0</v>
      </c>
      <c r="E21" s="231">
        <v>0</v>
      </c>
      <c r="F21" s="231">
        <v>0</v>
      </c>
      <c r="G21" s="231">
        <v>0</v>
      </c>
      <c r="H21" s="231">
        <v>0</v>
      </c>
      <c r="I21" s="231">
        <v>0</v>
      </c>
      <c r="J21" s="231">
        <v>0</v>
      </c>
      <c r="K21" s="231">
        <v>0</v>
      </c>
      <c r="L21" s="231">
        <v>0</v>
      </c>
      <c r="M21" s="231">
        <v>0</v>
      </c>
      <c r="N21" s="231">
        <v>0</v>
      </c>
      <c r="O21" s="231">
        <v>0</v>
      </c>
      <c r="P21" s="231">
        <v>0</v>
      </c>
      <c r="Q21" s="231">
        <v>0</v>
      </c>
      <c r="R21" s="231">
        <v>0</v>
      </c>
      <c r="S21" s="231">
        <v>0</v>
      </c>
      <c r="T21" s="231">
        <v>0</v>
      </c>
      <c r="AJ21" s="178" t="s">
        <v>275</v>
      </c>
      <c r="AK21" s="178" t="s">
        <v>276</v>
      </c>
      <c r="AL21" s="178" t="s">
        <v>277</v>
      </c>
      <c r="AM21" s="199" t="s">
        <v>278</v>
      </c>
    </row>
    <row r="22" spans="1:39" s="178" customFormat="1" ht="15.75" customHeight="1">
      <c r="A22" s="200">
        <v>6</v>
      </c>
      <c r="B22" s="68" t="s">
        <v>274</v>
      </c>
      <c r="C22" s="316">
        <f t="shared" si="3"/>
        <v>0</v>
      </c>
      <c r="D22" s="226">
        <f t="shared" si="4"/>
        <v>0</v>
      </c>
      <c r="E22" s="231">
        <v>0</v>
      </c>
      <c r="F22" s="231">
        <v>0</v>
      </c>
      <c r="G22" s="231">
        <v>0</v>
      </c>
      <c r="H22" s="231">
        <v>0</v>
      </c>
      <c r="I22" s="231">
        <v>0</v>
      </c>
      <c r="J22" s="231">
        <v>0</v>
      </c>
      <c r="K22" s="231">
        <v>0</v>
      </c>
      <c r="L22" s="231">
        <v>0</v>
      </c>
      <c r="M22" s="231">
        <v>0</v>
      </c>
      <c r="N22" s="231">
        <v>0</v>
      </c>
      <c r="O22" s="231">
        <v>0</v>
      </c>
      <c r="P22" s="231">
        <v>0</v>
      </c>
      <c r="Q22" s="231">
        <v>0</v>
      </c>
      <c r="R22" s="231">
        <v>0</v>
      </c>
      <c r="S22" s="231">
        <v>0</v>
      </c>
      <c r="T22" s="231">
        <v>0</v>
      </c>
      <c r="AM22" s="199" t="s">
        <v>280</v>
      </c>
    </row>
    <row r="23" spans="1:20" s="178" customFormat="1" ht="15.75" customHeight="1">
      <c r="A23" s="200">
        <v>7</v>
      </c>
      <c r="B23" s="68" t="s">
        <v>279</v>
      </c>
      <c r="C23" s="316">
        <f t="shared" si="3"/>
        <v>0</v>
      </c>
      <c r="D23" s="226">
        <f t="shared" si="4"/>
        <v>0</v>
      </c>
      <c r="E23" s="231">
        <v>0</v>
      </c>
      <c r="F23" s="231">
        <v>0</v>
      </c>
      <c r="G23" s="231">
        <v>0</v>
      </c>
      <c r="H23" s="231">
        <v>0</v>
      </c>
      <c r="I23" s="231">
        <v>0</v>
      </c>
      <c r="J23" s="231">
        <v>0</v>
      </c>
      <c r="K23" s="231">
        <v>0</v>
      </c>
      <c r="L23" s="231">
        <v>0</v>
      </c>
      <c r="M23" s="231">
        <v>0</v>
      </c>
      <c r="N23" s="231">
        <v>0</v>
      </c>
      <c r="O23" s="231">
        <v>0</v>
      </c>
      <c r="P23" s="231">
        <v>0</v>
      </c>
      <c r="Q23" s="231">
        <v>0</v>
      </c>
      <c r="R23" s="231">
        <v>0</v>
      </c>
      <c r="S23" s="231">
        <v>0</v>
      </c>
      <c r="T23" s="231">
        <v>0</v>
      </c>
    </row>
    <row r="24" spans="1:36" s="178" customFormat="1" ht="15.75" customHeight="1">
      <c r="A24" s="200">
        <v>8</v>
      </c>
      <c r="B24" s="68" t="s">
        <v>281</v>
      </c>
      <c r="C24" s="316">
        <f t="shared" si="3"/>
        <v>0</v>
      </c>
      <c r="D24" s="226">
        <f t="shared" si="4"/>
        <v>0</v>
      </c>
      <c r="E24" s="231">
        <v>0</v>
      </c>
      <c r="F24" s="231">
        <v>0</v>
      </c>
      <c r="G24" s="231">
        <v>0</v>
      </c>
      <c r="H24" s="231">
        <v>0</v>
      </c>
      <c r="I24" s="231">
        <v>0</v>
      </c>
      <c r="J24" s="231">
        <v>0</v>
      </c>
      <c r="K24" s="231">
        <v>0</v>
      </c>
      <c r="L24" s="231">
        <v>0</v>
      </c>
      <c r="M24" s="231">
        <v>0</v>
      </c>
      <c r="N24" s="231">
        <v>0</v>
      </c>
      <c r="O24" s="231">
        <v>0</v>
      </c>
      <c r="P24" s="231">
        <v>0</v>
      </c>
      <c r="Q24" s="231">
        <v>0</v>
      </c>
      <c r="R24" s="231">
        <v>0</v>
      </c>
      <c r="S24" s="231">
        <v>0</v>
      </c>
      <c r="T24" s="231">
        <v>0</v>
      </c>
      <c r="AJ24" s="178" t="s">
        <v>275</v>
      </c>
    </row>
    <row r="25" spans="1:36" s="178" customFormat="1" ht="15.75" customHeight="1">
      <c r="A25" s="200">
        <v>9</v>
      </c>
      <c r="B25" s="68" t="s">
        <v>282</v>
      </c>
      <c r="C25" s="316">
        <f t="shared" si="3"/>
        <v>0</v>
      </c>
      <c r="D25" s="226">
        <f t="shared" si="4"/>
        <v>0</v>
      </c>
      <c r="E25" s="231">
        <v>0</v>
      </c>
      <c r="F25" s="231">
        <v>0</v>
      </c>
      <c r="G25" s="231">
        <v>0</v>
      </c>
      <c r="H25" s="231">
        <v>0</v>
      </c>
      <c r="I25" s="231">
        <v>0</v>
      </c>
      <c r="J25" s="231">
        <v>0</v>
      </c>
      <c r="K25" s="231">
        <v>0</v>
      </c>
      <c r="L25" s="231">
        <v>0</v>
      </c>
      <c r="M25" s="231">
        <v>0</v>
      </c>
      <c r="N25" s="231">
        <v>0</v>
      </c>
      <c r="O25" s="231">
        <v>0</v>
      </c>
      <c r="P25" s="231">
        <v>0</v>
      </c>
      <c r="Q25" s="231">
        <v>0</v>
      </c>
      <c r="R25" s="231">
        <v>0</v>
      </c>
      <c r="S25" s="231">
        <v>0</v>
      </c>
      <c r="T25" s="231">
        <v>0</v>
      </c>
      <c r="AJ25" s="199" t="s">
        <v>284</v>
      </c>
    </row>
    <row r="26" spans="1:44" s="178" customFormat="1" ht="15.75" customHeight="1">
      <c r="A26" s="200">
        <v>10</v>
      </c>
      <c r="B26" s="68" t="s">
        <v>283</v>
      </c>
      <c r="C26" s="316">
        <f t="shared" si="3"/>
        <v>0</v>
      </c>
      <c r="D26" s="226">
        <f t="shared" si="4"/>
        <v>0</v>
      </c>
      <c r="E26" s="231">
        <v>0</v>
      </c>
      <c r="F26" s="231">
        <v>0</v>
      </c>
      <c r="G26" s="231">
        <v>0</v>
      </c>
      <c r="H26" s="231">
        <v>0</v>
      </c>
      <c r="I26" s="231">
        <v>0</v>
      </c>
      <c r="J26" s="231">
        <v>0</v>
      </c>
      <c r="K26" s="231">
        <v>0</v>
      </c>
      <c r="L26" s="231">
        <v>0</v>
      </c>
      <c r="M26" s="231">
        <v>0</v>
      </c>
      <c r="N26" s="231">
        <v>0</v>
      </c>
      <c r="O26" s="231">
        <v>0</v>
      </c>
      <c r="P26" s="231">
        <v>0</v>
      </c>
      <c r="Q26" s="231">
        <v>0</v>
      </c>
      <c r="R26" s="231">
        <v>0</v>
      </c>
      <c r="S26" s="231">
        <v>0</v>
      </c>
      <c r="T26" s="231">
        <v>0</v>
      </c>
      <c r="AR26" s="199"/>
    </row>
    <row r="27" spans="1:20" s="178" customFormat="1" ht="15.75" customHeight="1">
      <c r="A27" s="200">
        <v>11</v>
      </c>
      <c r="B27" s="68" t="s">
        <v>285</v>
      </c>
      <c r="C27" s="316">
        <f t="shared" si="3"/>
        <v>0</v>
      </c>
      <c r="D27" s="226">
        <f t="shared" si="4"/>
        <v>0</v>
      </c>
      <c r="E27" s="231">
        <v>0</v>
      </c>
      <c r="F27" s="231">
        <v>0</v>
      </c>
      <c r="G27" s="231">
        <v>0</v>
      </c>
      <c r="H27" s="231">
        <v>0</v>
      </c>
      <c r="I27" s="231">
        <v>0</v>
      </c>
      <c r="J27" s="231">
        <v>0</v>
      </c>
      <c r="K27" s="231">
        <v>0</v>
      </c>
      <c r="L27" s="231">
        <v>0</v>
      </c>
      <c r="M27" s="231">
        <v>0</v>
      </c>
      <c r="N27" s="231">
        <v>0</v>
      </c>
      <c r="O27" s="231">
        <v>0</v>
      </c>
      <c r="P27" s="231">
        <v>0</v>
      </c>
      <c r="Q27" s="231">
        <v>0</v>
      </c>
      <c r="R27" s="231">
        <v>0</v>
      </c>
      <c r="S27" s="231">
        <v>0</v>
      </c>
      <c r="T27" s="231">
        <v>0</v>
      </c>
    </row>
    <row r="28" spans="33:35" ht="5.25" customHeight="1">
      <c r="AG28" s="170" t="s">
        <v>287</v>
      </c>
      <c r="AI28" s="190">
        <f>82/88</f>
        <v>0.9318181818181818</v>
      </c>
    </row>
    <row r="29" spans="1:20" ht="15.75" customHeight="1">
      <c r="A29" s="180"/>
      <c r="B29" s="692" t="s">
        <v>286</v>
      </c>
      <c r="C29" s="692"/>
      <c r="D29" s="692"/>
      <c r="E29" s="692"/>
      <c r="F29" s="692"/>
      <c r="G29" s="692"/>
      <c r="H29" s="181"/>
      <c r="I29" s="181"/>
      <c r="J29" s="182"/>
      <c r="K29" s="181"/>
      <c r="L29" s="699" t="s">
        <v>286</v>
      </c>
      <c r="M29" s="699"/>
      <c r="N29" s="699"/>
      <c r="O29" s="699"/>
      <c r="P29" s="699"/>
      <c r="Q29" s="699"/>
      <c r="R29" s="699"/>
      <c r="S29" s="699"/>
      <c r="T29" s="699"/>
    </row>
    <row r="30" spans="1:20" ht="15" customHeight="1">
      <c r="A30" s="180"/>
      <c r="B30" s="705" t="s">
        <v>35</v>
      </c>
      <c r="C30" s="705"/>
      <c r="D30" s="705"/>
      <c r="E30" s="705"/>
      <c r="F30" s="705"/>
      <c r="G30" s="705"/>
      <c r="H30" s="183"/>
      <c r="I30" s="183"/>
      <c r="J30" s="183"/>
      <c r="K30" s="183"/>
      <c r="L30" s="708" t="s">
        <v>245</v>
      </c>
      <c r="M30" s="708"/>
      <c r="N30" s="708"/>
      <c r="O30" s="708"/>
      <c r="P30" s="708"/>
      <c r="Q30" s="708"/>
      <c r="R30" s="708"/>
      <c r="S30" s="708"/>
      <c r="T30" s="708"/>
    </row>
    <row r="31" spans="1:20" s="320" customFormat="1" ht="18.75">
      <c r="A31" s="318"/>
      <c r="B31" s="702"/>
      <c r="C31" s="702"/>
      <c r="D31" s="702"/>
      <c r="E31" s="702"/>
      <c r="F31" s="702"/>
      <c r="G31" s="319"/>
      <c r="H31" s="319"/>
      <c r="I31" s="319"/>
      <c r="J31" s="319"/>
      <c r="K31" s="319"/>
      <c r="L31" s="703"/>
      <c r="M31" s="703"/>
      <c r="N31" s="703"/>
      <c r="O31" s="703"/>
      <c r="P31" s="703"/>
      <c r="Q31" s="703"/>
      <c r="R31" s="703"/>
      <c r="S31" s="703"/>
      <c r="T31" s="703"/>
    </row>
    <row r="32" spans="1:20" s="320" customFormat="1" ht="18.75">
      <c r="A32" s="318"/>
      <c r="B32" s="319"/>
      <c r="C32" s="319"/>
      <c r="D32" s="319"/>
      <c r="E32" s="319"/>
      <c r="F32" s="319"/>
      <c r="G32" s="319"/>
      <c r="H32" s="319"/>
      <c r="I32" s="319"/>
      <c r="J32" s="319"/>
      <c r="K32" s="319"/>
      <c r="L32" s="319"/>
      <c r="M32" s="319"/>
      <c r="N32" s="319"/>
      <c r="O32" s="319"/>
      <c r="P32" s="319"/>
      <c r="Q32" s="319"/>
      <c r="R32" s="319"/>
      <c r="S32" s="319"/>
      <c r="T32" s="319"/>
    </row>
    <row r="33" spans="1:20" s="320" customFormat="1" ht="18.75">
      <c r="A33" s="318"/>
      <c r="B33" s="812" t="s">
        <v>290</v>
      </c>
      <c r="C33" s="812"/>
      <c r="D33" s="812"/>
      <c r="E33" s="812"/>
      <c r="F33" s="812"/>
      <c r="G33" s="321"/>
      <c r="H33" s="321"/>
      <c r="I33" s="321"/>
      <c r="J33" s="321"/>
      <c r="K33" s="321"/>
      <c r="L33" s="321"/>
      <c r="M33" s="321"/>
      <c r="N33" s="321"/>
      <c r="O33" s="812" t="s">
        <v>290</v>
      </c>
      <c r="P33" s="812"/>
      <c r="Q33" s="812"/>
      <c r="R33" s="319"/>
      <c r="S33" s="319"/>
      <c r="T33" s="319"/>
    </row>
    <row r="34" spans="1:20" s="184" customFormat="1" ht="18.75" hidden="1">
      <c r="A34" s="235" t="s">
        <v>39</v>
      </c>
      <c r="B34" s="186"/>
      <c r="C34" s="186"/>
      <c r="D34" s="186"/>
      <c r="E34" s="186"/>
      <c r="F34" s="186"/>
      <c r="G34" s="186"/>
      <c r="H34" s="186"/>
      <c r="I34" s="186"/>
      <c r="J34" s="186"/>
      <c r="K34" s="186"/>
      <c r="L34" s="186"/>
      <c r="M34" s="186"/>
      <c r="N34" s="186"/>
      <c r="O34" s="186"/>
      <c r="P34" s="186"/>
      <c r="Q34" s="186"/>
      <c r="R34" s="186"/>
      <c r="S34" s="186"/>
      <c r="T34" s="186"/>
    </row>
    <row r="35" spans="1:20" s="184" customFormat="1" ht="18" customHeight="1" hidden="1">
      <c r="A35" s="188"/>
      <c r="B35" s="279" t="s">
        <v>216</v>
      </c>
      <c r="C35" s="303"/>
      <c r="D35" s="303"/>
      <c r="E35" s="303"/>
      <c r="F35" s="303"/>
      <c r="G35" s="303"/>
      <c r="H35" s="303"/>
      <c r="I35" s="303"/>
      <c r="J35" s="303"/>
      <c r="K35" s="303"/>
      <c r="L35" s="294"/>
      <c r="M35" s="294"/>
      <c r="N35" s="294"/>
      <c r="O35" s="294"/>
      <c r="P35" s="186"/>
      <c r="Q35" s="186"/>
      <c r="R35" s="186"/>
      <c r="S35" s="186"/>
      <c r="T35" s="186"/>
    </row>
    <row r="36" spans="2:20" s="184" customFormat="1" ht="18.75" hidden="1">
      <c r="B36" s="279" t="s">
        <v>217</v>
      </c>
      <c r="C36" s="186"/>
      <c r="D36" s="186"/>
      <c r="E36" s="186"/>
      <c r="F36" s="186"/>
      <c r="G36" s="186"/>
      <c r="H36" s="186"/>
      <c r="I36" s="186"/>
      <c r="J36" s="186"/>
      <c r="K36" s="186"/>
      <c r="L36" s="186"/>
      <c r="M36" s="186"/>
      <c r="N36" s="186"/>
      <c r="O36" s="186"/>
      <c r="P36" s="186"/>
      <c r="Q36" s="186"/>
      <c r="R36" s="186"/>
      <c r="S36" s="186"/>
      <c r="T36" s="186"/>
    </row>
    <row r="37" spans="2:20" s="184" customFormat="1" ht="18.75" hidden="1">
      <c r="B37" s="236" t="s">
        <v>229</v>
      </c>
      <c r="C37" s="186"/>
      <c r="D37" s="186"/>
      <c r="E37" s="186"/>
      <c r="F37" s="186"/>
      <c r="G37" s="186"/>
      <c r="H37" s="186"/>
      <c r="I37" s="186"/>
      <c r="J37" s="186"/>
      <c r="K37" s="186"/>
      <c r="L37" s="186"/>
      <c r="M37" s="186"/>
      <c r="N37" s="186"/>
      <c r="O37" s="186"/>
      <c r="P37" s="186"/>
      <c r="Q37" s="186"/>
      <c r="R37" s="186"/>
      <c r="S37" s="186"/>
      <c r="T37" s="186"/>
    </row>
    <row r="38" spans="2:20" ht="18">
      <c r="B38" s="182"/>
      <c r="C38" s="182"/>
      <c r="D38" s="182"/>
      <c r="E38" s="182"/>
      <c r="F38" s="182"/>
      <c r="G38" s="182"/>
      <c r="H38" s="182"/>
      <c r="I38" s="182"/>
      <c r="J38" s="182"/>
      <c r="K38" s="182"/>
      <c r="L38" s="182"/>
      <c r="M38" s="182"/>
      <c r="N38" s="182"/>
      <c r="O38" s="182"/>
      <c r="P38" s="182"/>
      <c r="Q38" s="182"/>
      <c r="R38" s="182"/>
      <c r="S38" s="182"/>
      <c r="T38" s="182"/>
    </row>
    <row r="39" spans="2:20" ht="18.75">
      <c r="B39" s="575" t="s">
        <v>246</v>
      </c>
      <c r="C39" s="575"/>
      <c r="D39" s="575"/>
      <c r="E39" s="575"/>
      <c r="F39" s="575"/>
      <c r="G39" s="575"/>
      <c r="H39" s="182"/>
      <c r="I39" s="182"/>
      <c r="J39" s="182"/>
      <c r="K39" s="182"/>
      <c r="L39" s="576" t="s">
        <v>247</v>
      </c>
      <c r="M39" s="576"/>
      <c r="N39" s="576"/>
      <c r="O39" s="576"/>
      <c r="P39" s="576"/>
      <c r="Q39" s="576"/>
      <c r="R39" s="576"/>
      <c r="S39" s="576"/>
      <c r="T39" s="576"/>
    </row>
    <row r="40" spans="2:20" ht="18.75">
      <c r="B40" s="182"/>
      <c r="C40" s="182"/>
      <c r="D40" s="182"/>
      <c r="E40" s="182"/>
      <c r="F40" s="182"/>
      <c r="G40" s="182"/>
      <c r="H40" s="301"/>
      <c r="I40" s="182"/>
      <c r="J40" s="182"/>
      <c r="K40" s="182"/>
      <c r="L40" s="182"/>
      <c r="M40" s="182"/>
      <c r="N40" s="182"/>
      <c r="O40" s="182"/>
      <c r="P40" s="182"/>
      <c r="Q40" s="182"/>
      <c r="R40" s="182"/>
      <c r="S40" s="182"/>
      <c r="T40" s="182"/>
    </row>
    <row r="41" spans="2:20" ht="18">
      <c r="B41" s="182"/>
      <c r="C41" s="182"/>
      <c r="D41" s="182"/>
      <c r="E41" s="182"/>
      <c r="F41" s="182"/>
      <c r="G41" s="182"/>
      <c r="H41" s="182"/>
      <c r="I41" s="182"/>
      <c r="J41" s="182"/>
      <c r="K41" s="182"/>
      <c r="L41" s="182"/>
      <c r="M41" s="182"/>
      <c r="N41" s="182"/>
      <c r="O41" s="182"/>
      <c r="P41" s="182"/>
      <c r="Q41" s="182"/>
      <c r="R41" s="182"/>
      <c r="S41" s="182"/>
      <c r="T41" s="182"/>
    </row>
  </sheetData>
  <sheetProtection/>
  <mergeCells count="41">
    <mergeCell ref="A4:D4"/>
    <mergeCell ref="C7:C10"/>
    <mergeCell ref="C6:D6"/>
    <mergeCell ref="E9:E10"/>
    <mergeCell ref="E6:T6"/>
    <mergeCell ref="F9:F10"/>
    <mergeCell ref="A1:D1"/>
    <mergeCell ref="E7:L7"/>
    <mergeCell ref="F1:O4"/>
    <mergeCell ref="O9:P9"/>
    <mergeCell ref="G9:H9"/>
    <mergeCell ref="A12:B12"/>
    <mergeCell ref="F5:O5"/>
    <mergeCell ref="A6:B10"/>
    <mergeCell ref="A2:D2"/>
    <mergeCell ref="A3:D3"/>
    <mergeCell ref="B39:G39"/>
    <mergeCell ref="L29:T29"/>
    <mergeCell ref="L30:T30"/>
    <mergeCell ref="L39:T39"/>
    <mergeCell ref="B30:G30"/>
    <mergeCell ref="D7:D10"/>
    <mergeCell ref="E8:F8"/>
    <mergeCell ref="O8:T8"/>
    <mergeCell ref="M7:T7"/>
    <mergeCell ref="G8:L8"/>
    <mergeCell ref="A13:B13"/>
    <mergeCell ref="S9:T9"/>
    <mergeCell ref="I9:J9"/>
    <mergeCell ref="M9:M10"/>
    <mergeCell ref="M8:N8"/>
    <mergeCell ref="A14:B14"/>
    <mergeCell ref="A11:B11"/>
    <mergeCell ref="O33:Q33"/>
    <mergeCell ref="B33:F33"/>
    <mergeCell ref="B29:G29"/>
    <mergeCell ref="Q9:R9"/>
    <mergeCell ref="B31:F31"/>
    <mergeCell ref="L31:T31"/>
    <mergeCell ref="N9:N10"/>
    <mergeCell ref="K9:L9"/>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NP-COMPUTER</cp:lastModifiedBy>
  <cp:lastPrinted>2017-11-06T01:43:38Z</cp:lastPrinted>
  <dcterms:created xsi:type="dcterms:W3CDTF">2004-03-07T02:36:29Z</dcterms:created>
  <dcterms:modified xsi:type="dcterms:W3CDTF">2017-11-06T01:43:42Z</dcterms:modified>
  <cp:category/>
  <cp:version/>
  <cp:contentType/>
  <cp:contentStatus/>
</cp:coreProperties>
</file>